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9270" activeTab="4"/>
  </bookViews>
  <sheets>
    <sheet name="Thong tin" sheetId="1" r:id="rId1"/>
    <sheet name="DS HSG" sheetId="2" r:id="rId2"/>
    <sheet name="So luong HS" sheetId="3" r:id="rId3"/>
    <sheet name="DS GV coi" sheetId="4" r:id="rId4"/>
    <sheet name="DS GV Cham" sheetId="5" r:id="rId5"/>
  </sheets>
  <definedNames>
    <definedName name="_xlnm.Print_Titles" localSheetId="1">'DS HSG'!$1:$6</definedName>
  </definedNames>
  <calcPr fullCalcOnLoad="1"/>
</workbook>
</file>

<file path=xl/sharedStrings.xml><?xml version="1.0" encoding="utf-8"?>
<sst xmlns="http://schemas.openxmlformats.org/spreadsheetml/2006/main" count="958" uniqueCount="578">
  <si>
    <t>STT</t>
  </si>
  <si>
    <t>Họ và tên học sinh</t>
  </si>
  <si>
    <t>Lớp</t>
  </si>
  <si>
    <t>Họ, tên GV bồi dưỡng</t>
  </si>
  <si>
    <t>Trường THCS</t>
  </si>
  <si>
    <t>Ghi chú</t>
  </si>
  <si>
    <t>Giới
tính</t>
  </si>
  <si>
    <t>HIỆU TRƯỞNG</t>
  </si>
  <si>
    <t>Họ và tên</t>
  </si>
  <si>
    <t>Dạy môn, lớp</t>
  </si>
  <si>
    <t>Giới tính</t>
  </si>
  <si>
    <t>DANH SÁCH GIÁO VIÊN COI THI HỌC SINH GIỎI THÀNH PHỐ</t>
  </si>
  <si>
    <t>Họ, tên GV dạy</t>
  </si>
  <si>
    <t>Toán</t>
  </si>
  <si>
    <t>XL
HL</t>
  </si>
  <si>
    <t>XL
HK</t>
  </si>
  <si>
    <t>Nam</t>
  </si>
  <si>
    <t>Nữ</t>
  </si>
  <si>
    <t>DANH SÁCH GIÁO VIÊN GIỚI THIỆU CHẤM THI HỌC SINH GIỎI THÀNH PHỐ</t>
  </si>
  <si>
    <t>Chuyên môn
đào tạo</t>
  </si>
  <si>
    <t>Dạy môn lớp</t>
  </si>
  <si>
    <t>Nơi sinh
(huyện, tỉnh)</t>
  </si>
  <si>
    <t>Điểm
TBm
dự
thi</t>
  </si>
  <si>
    <t>Ghi
chú</t>
  </si>
  <si>
    <t>Lý</t>
  </si>
  <si>
    <t>Hóa</t>
  </si>
  <si>
    <t>Sinh</t>
  </si>
  <si>
    <t>Văn</t>
  </si>
  <si>
    <t>Sử</t>
  </si>
  <si>
    <t>Địa</t>
  </si>
  <si>
    <t>Anh</t>
  </si>
  <si>
    <t>Giỏi</t>
  </si>
  <si>
    <t>Khá</t>
  </si>
  <si>
    <t>Tốt</t>
  </si>
  <si>
    <t xml:space="preserve">DANH SÁCH HỌC SINH DỰ THI HỌC SINH GIỎI THÀNH PHỐ </t>
  </si>
  <si>
    <t>Môn
thi</t>
  </si>
  <si>
    <t>Trường
THCS</t>
  </si>
  <si>
    <t>Số học sinh dự thi</t>
  </si>
  <si>
    <t>Quy định</t>
  </si>
  <si>
    <t>TS</t>
  </si>
  <si>
    <t xml:space="preserve">BÁO CÁO SỐ LƯỢNG HỌC SINH DỰ THI HSG 8 MÔN </t>
  </si>
  <si>
    <t>So với quy định</t>
  </si>
  <si>
    <t>Chấm
thi
môn</t>
  </si>
  <si>
    <t>BD
HSG
môn</t>
  </si>
  <si>
    <t>Chính thức</t>
  </si>
  <si>
    <t>Dự bị</t>
  </si>
  <si>
    <t>T.Anh</t>
  </si>
  <si>
    <t>Không</t>
  </si>
  <si>
    <t>STT</t>
  </si>
  <si>
    <t>Năm học</t>
  </si>
  <si>
    <t>Đơn vị THCS</t>
  </si>
  <si>
    <t>Hiệu trưởng THCS</t>
  </si>
  <si>
    <t>2010 - 2011</t>
  </si>
  <si>
    <t>Dương Hương Túc</t>
  </si>
  <si>
    <t>2011 - 2012</t>
  </si>
  <si>
    <t>TH</t>
  </si>
  <si>
    <t>Trần Văn Tòng</t>
  </si>
  <si>
    <t>2012 - 2013</t>
  </si>
  <si>
    <t>2013 - 2014</t>
  </si>
  <si>
    <t>Đinh Thị Vượng</t>
  </si>
  <si>
    <t>2014 - 2015</t>
  </si>
  <si>
    <t>Đồng Đức Hoàn</t>
  </si>
  <si>
    <t>2015 - 2016</t>
  </si>
  <si>
    <t>Đỗ Thu Hằng</t>
  </si>
  <si>
    <t>2016 - 2017</t>
  </si>
  <si>
    <r>
      <t>V</t>
    </r>
    <r>
      <rPr>
        <sz val="12"/>
        <color indexed="56"/>
        <rFont val="바탕"/>
        <family val="1"/>
      </rPr>
      <t>ũ</t>
    </r>
    <r>
      <rPr>
        <sz val="12"/>
        <color indexed="56"/>
        <rFont val="Times New Roman"/>
        <family val="1"/>
      </rPr>
      <t xml:space="preserve"> Thị Mai Xuân</t>
    </r>
  </si>
  <si>
    <t>2017 - 2018</t>
  </si>
  <si>
    <t>Nguyễn Văn Oanh</t>
  </si>
  <si>
    <t>2018 - 2019</t>
  </si>
  <si>
    <t>Lê Thị Bốn</t>
  </si>
  <si>
    <t xml:space="preserve">Năm học </t>
  </si>
  <si>
    <t>:</t>
  </si>
  <si>
    <t>2019 - 2020</t>
  </si>
  <si>
    <t>Đào Thu Hiền</t>
  </si>
  <si>
    <t>:</t>
  </si>
  <si>
    <t>2020 - 2021</t>
  </si>
  <si>
    <t>Trịnh Văn Thọ</t>
  </si>
  <si>
    <t>:</t>
  </si>
  <si>
    <t>2021 - 2022</t>
  </si>
  <si>
    <t>Nguyễn Việt Hòa</t>
  </si>
  <si>
    <t>Hiệu trưởng</t>
  </si>
  <si>
    <t>2022 - 2023</t>
  </si>
  <si>
    <t>Bùi Thị Ngọc Bích</t>
  </si>
  <si>
    <t>2023 - 2024</t>
  </si>
  <si>
    <t>Nguyễn Thị Huệ</t>
  </si>
  <si>
    <t>2024 - 2025</t>
  </si>
  <si>
    <t>Đỗ Thị Oanh</t>
  </si>
  <si>
    <t>2025 - 2026</t>
  </si>
  <si>
    <t>Lê Đắc Thừa</t>
  </si>
  <si>
    <t>2026 - 2027</t>
  </si>
  <si>
    <t>Tiêu Thị Tuyết Nhung</t>
  </si>
  <si>
    <t>2027 - 2028</t>
  </si>
  <si>
    <t>Nguyễn Hữu Đức</t>
  </si>
  <si>
    <t>2028 - 2029</t>
  </si>
  <si>
    <t>Đoàn Doãn Ngữ</t>
  </si>
  <si>
    <t>2029 - 2030</t>
  </si>
  <si>
    <t>Bùi Anh Tuấn</t>
  </si>
  <si>
    <t>2030 - 2031</t>
  </si>
  <si>
    <t>2031 - 2032</t>
  </si>
  <si>
    <t>2032 - 2033</t>
  </si>
  <si>
    <t>2033 - 2034</t>
  </si>
  <si>
    <t>2034 - 2035</t>
  </si>
  <si>
    <t>2035 - 2036</t>
  </si>
  <si>
    <t>2036 - 2037</t>
  </si>
  <si>
    <t>2037 - 2038</t>
  </si>
  <si>
    <t>2038 - 2039</t>
  </si>
  <si>
    <t>2039 - 2040</t>
  </si>
  <si>
    <t>2040 - 2041</t>
  </si>
  <si>
    <t>2041 - 2042</t>
  </si>
  <si>
    <t>2042 - 2043</t>
  </si>
  <si>
    <t>2043 - 2044</t>
  </si>
  <si>
    <t>2044 - 2045</t>
  </si>
  <si>
    <t>2045 - 2046</t>
  </si>
  <si>
    <t>2046 - 2047</t>
  </si>
  <si>
    <t>2047 - 2048</t>
  </si>
  <si>
    <t>2048 - 2049</t>
  </si>
  <si>
    <t>UỶ BAN NHÂN DÂN TP HẢI DƯƠNG</t>
  </si>
  <si>
    <t>PHÒNG GIÁO DỤC VÀ ĐÀO TẠO</t>
  </si>
  <si>
    <t xml:space="preserve"> Ái Quốc</t>
  </si>
  <si>
    <t xml:space="preserve"> An Châu</t>
  </si>
  <si>
    <t xml:space="preserve"> Bình Hàn</t>
  </si>
  <si>
    <t xml:space="preserve"> Bình Minh</t>
  </si>
  <si>
    <t xml:space="preserve"> Cẩm Thượng</t>
  </si>
  <si>
    <t xml:space="preserve"> Hải Tân</t>
  </si>
  <si>
    <t xml:space="preserve"> Lê Hồng Phong</t>
  </si>
  <si>
    <t xml:space="preserve"> Lê Quý Đôn</t>
  </si>
  <si>
    <t xml:space="preserve"> Nam Đồng</t>
  </si>
  <si>
    <t xml:space="preserve"> Ngô Gia Tự </t>
  </si>
  <si>
    <t xml:space="preserve"> Ngọc Châu</t>
  </si>
  <si>
    <t xml:space="preserve"> Tân Bình</t>
  </si>
  <si>
    <t xml:space="preserve"> Tân Hưng</t>
  </si>
  <si>
    <t xml:space="preserve"> Thạch Khôi</t>
  </si>
  <si>
    <t xml:space="preserve"> Thượng Đạt</t>
  </si>
  <si>
    <t xml:space="preserve"> Trần Hưng Đạo</t>
  </si>
  <si>
    <t xml:space="preserve"> Trần Phú</t>
  </si>
  <si>
    <t xml:space="preserve"> Tứ Minh</t>
  </si>
  <si>
    <t xml:space="preserve"> Việt Hòa</t>
  </si>
  <si>
    <t xml:space="preserve"> Võ Thị Sáu</t>
  </si>
  <si>
    <t>Mã trường</t>
  </si>
  <si>
    <t>AQ</t>
  </si>
  <si>
    <t>AC</t>
  </si>
  <si>
    <t>BH</t>
  </si>
  <si>
    <t>BM</t>
  </si>
  <si>
    <t>CT</t>
  </si>
  <si>
    <t>HT</t>
  </si>
  <si>
    <t>LHP</t>
  </si>
  <si>
    <t>LQD</t>
  </si>
  <si>
    <t>ND</t>
  </si>
  <si>
    <t>NGT</t>
  </si>
  <si>
    <t>NC</t>
  </si>
  <si>
    <t>TB</t>
  </si>
  <si>
    <t>TK</t>
  </si>
  <si>
    <t>TD</t>
  </si>
  <si>
    <t>THD</t>
  </si>
  <si>
    <t>TP</t>
  </si>
  <si>
    <t>TM</t>
  </si>
  <si>
    <t>VH</t>
  </si>
  <si>
    <t>VTS</t>
  </si>
  <si>
    <t>Môn</t>
  </si>
  <si>
    <t>Mã môn</t>
  </si>
  <si>
    <t>To</t>
  </si>
  <si>
    <t>L</t>
  </si>
  <si>
    <t>H</t>
  </si>
  <si>
    <t>V</t>
  </si>
  <si>
    <t>S</t>
  </si>
  <si>
    <t>D</t>
  </si>
  <si>
    <t>Si</t>
  </si>
  <si>
    <t>TA</t>
  </si>
  <si>
    <t>ỦY BAN NHÂN DÂN THÀNH PHỐ HẢI DƯƠNG</t>
  </si>
  <si>
    <t>NĂM HỌC</t>
  </si>
  <si>
    <t>SL
BQ
1 đội</t>
  </si>
  <si>
    <t>Số
lớp
9</t>
  </si>
  <si>
    <t>Số
HS
lớp
9</t>
  </si>
  <si>
    <t>BQ
HS/lớp</t>
  </si>
  <si>
    <t>So
với
số
lớp</t>
  </si>
  <si>
    <t>Tổng số</t>
  </si>
  <si>
    <t>Trường cử (theo danh sách)</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</si>
  <si>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</si>
  <si>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</si>
  <si>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</si>
  <si>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</si>
  <si>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</si>
  <si>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</si>
  <si>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</si>
  <si>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</si>
  <si>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</si>
  <si>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</si>
  <si>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</si>
  <si>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</si>
  <si>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</si>
  <si>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</si>
  <si>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</si>
  <si>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</si>
  <si>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</si>
  <si>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</si>
  <si>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</si>
  <si>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</si>
  <si>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</si>
  <si>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</si>
  <si>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</si>
  <si>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</si>
  <si>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</si>
  <si>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</si>
  <si>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</si>
  <si>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</si>
  <si>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</si>
  <si>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</si>
  <si>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</si>
  <si>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</si>
  <si>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</si>
  <si>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</si>
  <si>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</si>
  <si>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</si>
  <si>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</si>
  <si>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</si>
  <si>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</si>
  <si>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</si>
  <si>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Vũ Thị Thùy Hương</t>
  </si>
  <si>
    <t>ĐĂNG KÝ DỰ THI HỌC SINH GIỎI</t>
  </si>
  <si>
    <t>:</t>
  </si>
  <si>
    <t>STT
(TP)</t>
  </si>
  <si>
    <t>STT
(T)</t>
  </si>
  <si>
    <t>STT
(M)</t>
  </si>
  <si>
    <t>STT
(P)</t>
  </si>
  <si>
    <t>SBD</t>
  </si>
  <si>
    <t>STT
(T)</t>
  </si>
  <si>
    <t>STT
(M)</t>
  </si>
  <si>
    <t>Môn</t>
  </si>
  <si>
    <t>Số lương</t>
  </si>
  <si>
    <t>Toán</t>
  </si>
  <si>
    <t>Lý</t>
  </si>
  <si>
    <t>Hóa</t>
  </si>
  <si>
    <t>Văn</t>
  </si>
  <si>
    <t>Sử</t>
  </si>
  <si>
    <t>Địa</t>
  </si>
  <si>
    <t>Sinh</t>
  </si>
  <si>
    <t>T.Anh</t>
  </si>
  <si>
    <r>
      <t>Ghi chú</t>
    </r>
    <r>
      <rPr>
        <sz val="10"/>
        <color indexed="10"/>
        <rFont val="Arial"/>
        <family val="2"/>
      </rPr>
      <t>: Nhà trường nhắc giáo viên có tên trong danh sách có mặt tại Hội đồng coi thi trước giờ thi 30phút theo thời gian và địa điểm ghi trong công văn.</t>
    </r>
  </si>
  <si>
    <r>
      <t xml:space="preserve">Ghi chú
</t>
    </r>
    <r>
      <rPr>
        <sz val="8"/>
        <color indexed="56"/>
        <rFont val="Arial"/>
        <family val="2"/>
      </rPr>
      <t>(Dự bị/
chính thức)</t>
    </r>
  </si>
  <si>
    <t>Nam</t>
  </si>
  <si>
    <t>Nữ</t>
  </si>
  <si>
    <t>Ngày đăng ký</t>
  </si>
  <si>
    <r>
      <t xml:space="preserve">Ngày, tháng
năm sinh
</t>
    </r>
    <r>
      <rPr>
        <sz val="7"/>
        <color indexed="56"/>
        <rFont val="Arial"/>
        <family val="2"/>
      </rPr>
      <t>(ngày-tháng-năm)</t>
    </r>
  </si>
  <si>
    <t>041</t>
  </si>
  <si>
    <t>042</t>
  </si>
  <si>
    <t>043</t>
  </si>
  <si>
    <t>044</t>
  </si>
  <si>
    <t>045</t>
  </si>
  <si>
    <t>046</t>
  </si>
  <si>
    <t>047</t>
  </si>
  <si>
    <t>048</t>
  </si>
  <si>
    <t>049</t>
  </si>
  <si>
    <t>050</t>
  </si>
  <si>
    <t>051</t>
  </si>
  <si>
    <t>052</t>
  </si>
  <si>
    <t>053</t>
  </si>
  <si>
    <t>054</t>
  </si>
  <si>
    <t>055</t>
  </si>
  <si>
    <t>056</t>
  </si>
  <si>
    <t>057</t>
  </si>
  <si>
    <t>058</t>
  </si>
  <si>
    <t>059</t>
  </si>
  <si>
    <t>060</t>
  </si>
  <si>
    <t>061</t>
  </si>
  <si>
    <t>062</t>
  </si>
  <si>
    <r>
      <t xml:space="preserve">                                              </t>
    </r>
    <r>
      <rPr>
        <b/>
        <sz val="11"/>
        <color indexed="10"/>
        <rFont val="Times New Roman"/>
        <family val="1"/>
      </rPr>
      <t>HƯỚNG DẪN SỬ DỤNG</t>
    </r>
    <r>
      <rPr>
        <sz val="11"/>
        <color indexed="56"/>
        <rFont val="Times New Roman"/>
        <family val="1"/>
      </rPr>
      <t xml:space="preserve">
Các đơn vị đọc kỹ rồi lập danh sách gửi về PGD theo thời gian đã ghi trong công văn.
1. Nhập đầy đủ thông tin có trong sheet "</t>
    </r>
    <r>
      <rPr>
        <b/>
        <sz val="11"/>
        <color indexed="10"/>
        <rFont val="Times New Roman"/>
        <family val="1"/>
      </rPr>
      <t>Thong tin</t>
    </r>
    <r>
      <rPr>
        <sz val="11"/>
        <color indexed="56"/>
        <rFont val="Times New Roman"/>
        <family val="1"/>
      </rPr>
      <t xml:space="preserve">" để có dữ liệu cho các sheet sau như:
- Năm học:
- Trường:
- Ngày tháng lập danh sách: định dạng theo kiểu </t>
    </r>
    <r>
      <rPr>
        <b/>
        <sz val="11"/>
        <color indexed="10"/>
        <rFont val="Times New Roman"/>
        <family val="1"/>
      </rPr>
      <t xml:space="preserve">dd/mm/yyyy </t>
    </r>
    <r>
      <rPr>
        <sz val="11"/>
        <color indexed="21"/>
        <rFont val="Times New Roman"/>
        <family val="1"/>
      </rPr>
      <t>(ngày và tháng gồm 2 chữ số, năm gồm 4 chữ số. VD: 15/01/2014)</t>
    </r>
    <r>
      <rPr>
        <sz val="11"/>
        <color indexed="56"/>
        <rFont val="Times New Roman"/>
        <family val="1"/>
      </rPr>
      <t xml:space="preserve">
2. Sheet "</t>
    </r>
    <r>
      <rPr>
        <b/>
        <sz val="11"/>
        <color indexed="10"/>
        <rFont val="Times New Roman"/>
        <family val="1"/>
      </rPr>
      <t>DS HSG</t>
    </r>
    <r>
      <rPr>
        <sz val="11"/>
        <color indexed="56"/>
        <rFont val="Times New Roman"/>
        <family val="1"/>
      </rPr>
      <t>" chú ý các mục sau:
- Các trường cứ nhập bình thường, dòng kẻ sẽ tự hiện ra sau khi các đơn vị nhập tên của HS
- Ngày tháng năm sinh của học sinh ghi theo định dạng chuẩn:</t>
    </r>
    <r>
      <rPr>
        <b/>
        <sz val="11"/>
        <color indexed="10"/>
        <rFont val="Times New Roman"/>
        <family val="1"/>
      </rPr>
      <t xml:space="preserve"> dd-mm-yyyy</t>
    </r>
    <r>
      <rPr>
        <sz val="11"/>
        <color indexed="56"/>
        <rFont val="Times New Roman"/>
        <family val="1"/>
      </rPr>
      <t xml:space="preserve">
- Điểm của HS ghi theo định dạng: điểm lẻ ngăn cách bởi dấu "," (dấu phẩy). VD: Điểm 8,5 nhập là 8.5
3. Sheet "</t>
    </r>
    <r>
      <rPr>
        <b/>
        <sz val="11"/>
        <color indexed="10"/>
        <rFont val="Times New Roman"/>
        <family val="1"/>
      </rPr>
      <t>So luong HS</t>
    </r>
    <r>
      <rPr>
        <sz val="11"/>
        <color indexed="56"/>
        <rFont val="Times New Roman"/>
        <family val="1"/>
      </rPr>
      <t>" (nhập số lượng HS và số lớp 9 trong năm hiện tại (2 ô được tô màu). Các đơn vị hãy lập xong "</t>
    </r>
    <r>
      <rPr>
        <b/>
        <sz val="11"/>
        <color indexed="10"/>
        <rFont val="Times New Roman"/>
        <family val="1"/>
      </rPr>
      <t>DS HSG</t>
    </r>
    <r>
      <rPr>
        <sz val="11"/>
        <color indexed="56"/>
        <rFont val="Times New Roman"/>
        <family val="1"/>
      </rPr>
      <t xml:space="preserve">" thì hãy nhập Sheet này. Sau khi nhập xong thì </t>
    </r>
    <r>
      <rPr>
        <u val="single"/>
        <sz val="11"/>
        <color indexed="56"/>
        <rFont val="Times New Roman"/>
        <family val="1"/>
      </rPr>
      <t>kiểm tra xem số lượng thừa thiếu ra sao và bổ sung</t>
    </r>
    <r>
      <rPr>
        <sz val="11"/>
        <color indexed="56"/>
        <rFont val="Times New Roman"/>
        <family val="1"/>
      </rPr>
      <t xml:space="preserve"> đủ số lượng theo quy định
</t>
    </r>
    <r>
      <rPr>
        <sz val="11"/>
        <color indexed="56"/>
        <rFont val="Times New Roman"/>
        <family val="1"/>
      </rPr>
      <t>4. Sheet "</t>
    </r>
    <r>
      <rPr>
        <b/>
        <sz val="11"/>
        <color indexed="10"/>
        <rFont val="Times New Roman"/>
        <family val="1"/>
      </rPr>
      <t>DS GV coi</t>
    </r>
    <r>
      <rPr>
        <sz val="11"/>
        <color indexed="56"/>
        <rFont val="Times New Roman"/>
        <family val="1"/>
      </rPr>
      <t>" và "</t>
    </r>
    <r>
      <rPr>
        <b/>
        <sz val="11"/>
        <color indexed="10"/>
        <rFont val="Times New Roman"/>
        <family val="1"/>
      </rPr>
      <t>DS GV Cham</t>
    </r>
    <r>
      <rPr>
        <sz val="11"/>
        <color indexed="56"/>
        <rFont val="Times New Roman"/>
        <family val="1"/>
      </rPr>
      <t xml:space="preserve">" điền đầy đủ theo mẫu.
</t>
    </r>
    <r>
      <rPr>
        <sz val="11"/>
        <color indexed="21"/>
        <rFont val="Times New Roman"/>
        <family val="1"/>
      </rPr>
      <t xml:space="preserve">5. Chú ý: 
</t>
    </r>
    <r>
      <rPr>
        <sz val="11"/>
        <color indexed="10"/>
        <rFont val="Times New Roman"/>
        <family val="1"/>
      </rPr>
      <t>- KHÔNG NÊN COPY DANH SÁCH HOẶC NGÀY THÁNG NĂM SINH CỦA HS TỪ BẤT KỲ DANH SÁCH NÀO KHÁC (NÊN NHẬP TAY)</t>
    </r>
    <r>
      <rPr>
        <sz val="11"/>
        <color indexed="21"/>
        <rFont val="Times New Roman"/>
        <family val="1"/>
      </rPr>
      <t xml:space="preserve">
- Font chữ để nhập mẫu là font </t>
    </r>
    <r>
      <rPr>
        <sz val="11"/>
        <color indexed="10"/>
        <rFont val="Times New Roman"/>
        <family val="1"/>
      </rPr>
      <t>Times New Roman</t>
    </r>
    <r>
      <rPr>
        <sz val="11"/>
        <color indexed="21"/>
        <rFont val="Times New Roman"/>
        <family val="1"/>
      </rPr>
      <t xml:space="preserve"> với kiểu gõ là </t>
    </r>
    <r>
      <rPr>
        <sz val="11"/>
        <color indexed="10"/>
        <rFont val="Times New Roman"/>
        <family val="1"/>
      </rPr>
      <t>Unicode</t>
    </r>
    <r>
      <rPr>
        <sz val="11"/>
        <color indexed="21"/>
        <rFont val="Times New Roman"/>
        <family val="1"/>
      </rPr>
      <t xml:space="preserve"> (</t>
    </r>
    <r>
      <rPr>
        <u val="single"/>
        <sz val="11"/>
        <color indexed="10"/>
        <rFont val="Times New Roman"/>
        <family val="1"/>
      </rPr>
      <t>chuột phải vào biểu tượng của Vietkey hoặc Unikey chọn dòng Unicode hoặc Unicode dựng sẵn</t>
    </r>
    <r>
      <rPr>
        <sz val="11"/>
        <color indexed="21"/>
        <rFont val="Times New Roman"/>
        <family val="1"/>
      </rPr>
      <t xml:space="preserve">)
- Khi nhập nếu có thông báo hiện lên thì đọc kỹ rồi làm theo. Các đơn vị hãy </t>
    </r>
    <r>
      <rPr>
        <u val="single"/>
        <sz val="11"/>
        <color indexed="10"/>
        <rFont val="Times New Roman"/>
        <family val="1"/>
      </rPr>
      <t>tích vào mũi tên</t>
    </r>
    <r>
      <rPr>
        <sz val="11"/>
        <color indexed="21"/>
        <rFont val="Times New Roman"/>
        <family val="1"/>
      </rPr>
      <t xml:space="preserve"> và </t>
    </r>
    <r>
      <rPr>
        <u val="single"/>
        <sz val="11"/>
        <color indexed="10"/>
        <rFont val="Times New Roman"/>
        <family val="1"/>
      </rPr>
      <t>chọn</t>
    </r>
    <r>
      <rPr>
        <sz val="11"/>
        <color indexed="21"/>
        <rFont val="Times New Roman"/>
        <family val="1"/>
      </rPr>
      <t xml:space="preserve"> để tránh sai.
- </t>
    </r>
    <r>
      <rPr>
        <u val="single"/>
        <sz val="11"/>
        <color indexed="10"/>
        <rFont val="Times New Roman"/>
        <family val="1"/>
      </rPr>
      <t>Tất cả các mẫu đều có thể in</t>
    </r>
  </si>
  <si>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</si>
  <si>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</si>
  <si>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</si>
  <si>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</si>
  <si>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</si>
  <si>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</si>
  <si>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</si>
  <si>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</si>
  <si>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</si>
  <si>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</si>
  <si>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</si>
  <si>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</si>
  <si>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</si>
  <si>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</si>
  <si>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</si>
  <si>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</si>
  <si>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</si>
  <si>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</si>
  <si>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</si>
  <si>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</si>
  <si>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</si>
  <si>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</si>
  <si>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</si>
  <si>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</si>
  <si>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</si>
  <si>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</si>
  <si>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</si>
  <si>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</si>
  <si>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</si>
  <si>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</si>
  <si>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</si>
  <si>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</si>
  <si>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</si>
  <si>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</si>
  <si>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</si>
  <si>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</si>
  <si>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</si>
  <si>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</si>
  <si>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</si>
  <si>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</si>
  <si>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</si>
  <si>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</si>
  <si>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</si>
  <si>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</si>
  <si>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</si>
  <si>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</si>
  <si>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</si>
  <si>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</si>
  <si>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</si>
  <si>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</si>
  <si>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</si>
  <si>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</si>
  <si>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</si>
  <si>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</si>
  <si>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</si>
  <si>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</si>
  <si>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</si>
  <si>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</si>
  <si>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</si>
  <si>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</si>
  <si>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</si>
  <si>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</si>
  <si>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</si>
  <si>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</si>
  <si>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</si>
  <si>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</si>
  <si>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</si>
  <si>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</si>
  <si>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</si>
  <si>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</si>
  <si>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</si>
  <si>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</si>
  <si>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</si>
  <si>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</si>
  <si>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</si>
  <si>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</si>
  <si>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</si>
  <si>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</si>
  <si>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</si>
  <si>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</si>
  <si>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</si>
  <si>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</si>
  <si>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</si>
  <si>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</si>
  <si>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</si>
  <si>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</si>
  <si>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</si>
  <si>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</si>
  <si>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</si>
  <si>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</si>
  <si>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</si>
  <si>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</si>
  <si>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</si>
  <si>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</si>
  <si>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</si>
  <si>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</si>
  <si>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</si>
  <si>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</si>
  <si>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</si>
  <si>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</si>
  <si>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</si>
  <si>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</si>
  <si>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</si>
  <si>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</si>
  <si>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</si>
  <si>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</si>
  <si>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</si>
  <si>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</si>
  <si>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</si>
  <si>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</si>
  <si>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</si>
  <si>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</si>
  <si>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</si>
  <si>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</si>
  <si>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</si>
  <si>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</si>
  <si>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</si>
  <si>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</si>
  <si>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</si>
  <si>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</si>
  <si>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</si>
  <si>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</si>
  <si>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</si>
  <si>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</si>
  <si>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</si>
  <si>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</si>
  <si>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</si>
  <si>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</si>
  <si>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</si>
  <si>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</si>
  <si>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</si>
  <si>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</si>
  <si>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</si>
  <si>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</si>
  <si>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</si>
  <si>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</si>
  <si>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</si>
  <si>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</si>
  <si>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</si>
  <si>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</si>
  <si>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</si>
  <si>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</si>
  <si>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</si>
  <si>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</si>
  <si>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</si>
  <si>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</si>
  <si>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</si>
  <si>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</si>
  <si>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</si>
  <si>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</si>
  <si>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</si>
  <si>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</si>
  <si>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</si>
  <si>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</si>
  <si>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</si>
  <si>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</si>
  <si>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</si>
  <si>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</si>
  <si>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</si>
  <si>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</si>
  <si>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</si>
  <si>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</si>
  <si>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</si>
  <si>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</si>
  <si>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</si>
  <si>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</si>
  <si>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</si>
  <si>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</si>
  <si>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</si>
  <si>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</si>
  <si>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</si>
  <si>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</si>
  <si>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</si>
  <si>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</si>
  <si>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</si>
  <si>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</si>
  <si>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</si>
  <si>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</si>
  <si>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</si>
  <si>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</si>
  <si>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</si>
  <si>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</si>
  <si>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</si>
  <si>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</si>
  <si>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</si>
  <si>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</si>
  <si>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</si>
  <si>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</si>
  <si>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08/01/2014</t>
  </si>
  <si>
    <t>Nguyễn Thị Thu Hiền</t>
  </si>
  <si>
    <t>9C</t>
  </si>
  <si>
    <t>9B</t>
  </si>
  <si>
    <t>Trịnh Văn Nghị</t>
  </si>
  <si>
    <t>Nguyễn Thái Hà</t>
  </si>
  <si>
    <t>Ngô Thị Minh Hằng</t>
  </si>
  <si>
    <t>Lương Thị Minh Phượng</t>
  </si>
  <si>
    <t>TP Hải Dương, Hải Dương</t>
  </si>
  <si>
    <t>04-03-1999</t>
  </si>
  <si>
    <t>17-12-1999</t>
  </si>
  <si>
    <t>28-05-1999</t>
  </si>
  <si>
    <t>05-12-1999</t>
  </si>
  <si>
    <t>29-10-1999</t>
  </si>
  <si>
    <t>9G</t>
  </si>
  <si>
    <t>9D</t>
  </si>
  <si>
    <t>Đặng Thị Diệp Linh</t>
  </si>
  <si>
    <t>02-12-1999</t>
  </si>
  <si>
    <t>Phạm Văn Đông</t>
  </si>
  <si>
    <t>29-08-1999</t>
  </si>
  <si>
    <t>Trịnh Thị Nga</t>
  </si>
  <si>
    <t>09-01-1999</t>
  </si>
  <si>
    <t>Đào Đình Anh Đức</t>
  </si>
  <si>
    <t>15-03-1999</t>
  </si>
  <si>
    <t>Lê Nguyên Khôi</t>
  </si>
  <si>
    <t>09-09-1999</t>
  </si>
  <si>
    <t>Hoàng Lan Hương</t>
  </si>
  <si>
    <t>Lê Hải Dương</t>
  </si>
  <si>
    <t>30-11-1999</t>
  </si>
  <si>
    <t>Nguyễn Thị Quỳnh Anh</t>
  </si>
  <si>
    <t>22-02-1999</t>
  </si>
  <si>
    <t>Lương Thị Cẩm Ngọc</t>
  </si>
  <si>
    <t>12-04-1999</t>
  </si>
  <si>
    <t>Nguyễn Phương Linh</t>
  </si>
  <si>
    <t>08-08-1999</t>
  </si>
  <si>
    <t>Trần Thị Hồng Vân</t>
  </si>
  <si>
    <t>07-02-1999</t>
  </si>
  <si>
    <t>Phạm Thị Hoàng Anh</t>
  </si>
  <si>
    <t>Nguyễn Thụy Trà My</t>
  </si>
  <si>
    <t>09-03-1999</t>
  </si>
  <si>
    <t>Vũ Mai Quỳnh</t>
  </si>
  <si>
    <t>12-06-1999</t>
  </si>
  <si>
    <t>Nguyễn Quang Vũ</t>
  </si>
  <si>
    <t>03-12-1999</t>
  </si>
  <si>
    <t>Đào Phương Anh</t>
  </si>
  <si>
    <t>31-10-1999</t>
  </si>
  <si>
    <t>Đinh Thị Phương</t>
  </si>
  <si>
    <t>Bùi Quang Minh</t>
  </si>
  <si>
    <t>Nguyễn Văn Minh</t>
  </si>
  <si>
    <t>05-05-1999</t>
  </si>
  <si>
    <t>Nguyễn Thị Thúy</t>
  </si>
  <si>
    <t>06-01-1999</t>
  </si>
  <si>
    <t>Nghiêm Viết Hiếu</t>
  </si>
  <si>
    <t>Đoàn Trọng Nam</t>
  </si>
  <si>
    <t>20-05-1999</t>
  </si>
  <si>
    <t>Nguyễn Thị Thu</t>
  </si>
  <si>
    <t>Nguyễn Thị Lan</t>
  </si>
  <si>
    <t>Toán - Lý</t>
  </si>
  <si>
    <t>Nguyễn Thị Quỳnh Hoa</t>
  </si>
  <si>
    <t>Văn - Sử</t>
  </si>
  <si>
    <t>Địa 8, 9</t>
  </si>
  <si>
    <t>Chu Minh Duẩn</t>
  </si>
  <si>
    <t>Thể dục</t>
  </si>
  <si>
    <t>Vũ Thị Nhương</t>
  </si>
  <si>
    <t>Sử 8, 9</t>
  </si>
  <si>
    <t>Sinh 8, 9</t>
  </si>
  <si>
    <t>Lê Thùy Dương</t>
  </si>
  <si>
    <t>Thiết bị</t>
  </si>
  <si>
    <t>Phạm Thị Lê Anh</t>
  </si>
  <si>
    <t>Hóa 8, 9</t>
  </si>
  <si>
    <t>Nguyễn Thị Trà My</t>
  </si>
  <si>
    <t>9E</t>
  </si>
  <si>
    <t>30-10-1999</t>
  </si>
  <si>
    <t>Phan Thùy Dương</t>
  </si>
  <si>
    <t>02-06-1999</t>
  </si>
  <si>
    <t>Lê Mỹ Hoa</t>
  </si>
  <si>
    <t>21-07-1999</t>
  </si>
  <si>
    <t>9A</t>
  </si>
  <si>
    <t>Bùi Thảo Nguyên</t>
  </si>
  <si>
    <t>25-09-1999</t>
  </si>
  <si>
    <t>Đỗ Quỳnh Nga</t>
  </si>
  <si>
    <t>Vũ Thị Huệ</t>
  </si>
  <si>
    <t>Hồ Thị Thu</t>
  </si>
  <si>
    <t>Hoàng Thị Thư</t>
  </si>
  <si>
    <t>Nguyễn Hồng Hạnh</t>
  </si>
  <si>
    <t>16-02-1999</t>
  </si>
  <si>
    <t>Lã Như Quỳnh</t>
  </si>
  <si>
    <t>03-06-1999</t>
  </si>
  <si>
    <t>Nguyễn Minh Hương</t>
  </si>
  <si>
    <t>12-10-1999</t>
  </si>
  <si>
    <t>Vương Hương Thảo</t>
  </si>
  <si>
    <t>12-12-1999</t>
  </si>
  <si>
    <t>Quách Quỳnh Nga</t>
  </si>
  <si>
    <t>06-06-1999</t>
  </si>
  <si>
    <t>Lý 8, 9</t>
  </si>
  <si>
    <t>Tiếng Anh 7, 8, 9</t>
  </si>
  <si>
    <t>Dương Lý Sơn Tùng</t>
  </si>
  <si>
    <t>04-09-1999</t>
  </si>
  <si>
    <t>Lưu Thục Anh</t>
  </si>
  <si>
    <t>21-11-1999</t>
  </si>
  <si>
    <t>Tạ Vũ Anh Đức</t>
  </si>
  <si>
    <t>05-07-1999</t>
  </si>
  <si>
    <t>Nguyễn Trung Hiếu</t>
  </si>
  <si>
    <t>28-12-1999</t>
  </si>
  <si>
    <t>Lê Thị Thùy Linh</t>
  </si>
  <si>
    <t>16-09-1999</t>
  </si>
  <si>
    <t>ĐHSP Địa</t>
  </si>
  <si>
    <t>ĐHSP Sử</t>
  </si>
  <si>
    <t>CĐSP Sinh</t>
  </si>
  <si>
    <t>ĐHSP Hóa</t>
  </si>
  <si>
    <t>ĐHSP Lý</t>
  </si>
  <si>
    <t>ĐHSP Anh</t>
  </si>
  <si>
    <t>ĐHSP Toán</t>
  </si>
  <si>
    <t>ĐHSP Văn</t>
  </si>
  <si>
    <t>Yên Bái</t>
  </si>
  <si>
    <t>Bùi Minh Thiện</t>
  </si>
  <si>
    <t>Kinh Môn, Hải Dương</t>
  </si>
  <si>
    <t>Nam Sách, Hải Dương</t>
  </si>
  <si>
    <t>Bình Giang, Hải Dương</t>
  </si>
  <si>
    <t>Ninh Giang, Hải Dương</t>
  </si>
  <si>
    <t>Ân Thi, Hưng Yên</t>
  </si>
  <si>
    <t>Tứ Kỳ, Hải Dương</t>
  </si>
  <si>
    <t>Toán 8, 9</t>
  </si>
  <si>
    <t>Văn 7, 9</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</si>
</sst>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dd\-mm\-yy"/>
    <numFmt numFmtId="185" formatCode="mm&quot;월&quot;\ dd&quot;일&quot;"/>
    <numFmt numFmtId="186" formatCode="#,###"/>
    <numFmt numFmtId="187" formatCode="0.0_ "/>
    <numFmt numFmtId="188" formatCode="###\ ###\ ###"/>
    <numFmt numFmtId="189" formatCode="###\ ###\ ##0"/>
    <numFmt numFmtId="190" formatCode="0.00_ "/>
    <numFmt numFmtId="191" formatCode="[$-412]yyyy&quot;년&quot;\ m&quot;월&quot;\ d&quot;일&quot;\ dddd"/>
  </numFmts>
  <fonts count="43">
    <font>
      <sz val="10"/>
      <name val="Arial"/>
      <family val="2"/>
    </font>
    <font>
      <sz val="8"/>
      <name val="Arial"/>
      <family val="2"/>
    </font>
    <font>
      <sz val="11"/>
      <color indexed="56"/>
      <name val="Times New Roman"/>
      <family val="1"/>
    </font>
    <font>
      <sz val="12"/>
      <color indexed="56"/>
      <name val="Times New Roman"/>
      <family val="1"/>
    </font>
    <font>
      <sz val="12"/>
      <color indexed="56"/>
      <name val="바탕"/>
      <family val="1"/>
    </font>
    <font>
      <b/>
      <sz val="11"/>
      <color indexed="10"/>
      <name val="Times New Roman"/>
      <family val="1"/>
    </font>
    <font>
      <b/>
      <sz val="16"/>
      <color indexed="10"/>
      <name val="Times New Roman"/>
      <family val="1"/>
    </font>
    <font>
      <sz val="8"/>
      <color indexed="56"/>
      <name val="Arial"/>
      <family val="2"/>
    </font>
    <font>
      <sz val="10"/>
      <color indexed="10"/>
      <name val="Arial"/>
      <family val="2"/>
    </font>
    <font>
      <sz val="11"/>
      <color indexed="56"/>
      <name val="Arial"/>
      <family val="2"/>
    </font>
    <font>
      <sz val="10"/>
      <color indexed="56"/>
      <name val="Arial"/>
      <family val="2"/>
    </font>
    <font>
      <b/>
      <sz val="10"/>
      <color indexed="56"/>
      <name val="Arial"/>
      <family val="2"/>
    </font>
    <font>
      <b/>
      <sz val="10"/>
      <color indexed="10"/>
      <name val="Arial"/>
      <family val="2"/>
    </font>
    <font>
      <sz val="9"/>
      <color indexed="56"/>
      <name val="Arial"/>
      <family val="2"/>
    </font>
    <font>
      <sz val="12"/>
      <color indexed="56"/>
      <name val="Arial"/>
      <family val="2"/>
    </font>
    <font>
      <b/>
      <sz val="11"/>
      <color indexed="56"/>
      <name val="Arial"/>
      <family val="2"/>
    </font>
    <font>
      <b/>
      <sz val="13"/>
      <color indexed="10"/>
      <name val="Arial"/>
      <family val="2"/>
    </font>
    <font>
      <b/>
      <sz val="11"/>
      <color indexed="10"/>
      <name val="Arial"/>
      <family val="2"/>
    </font>
    <font>
      <b/>
      <sz val="12"/>
      <color indexed="10"/>
      <name val="Arial"/>
      <family val="2"/>
    </font>
    <font>
      <b/>
      <u val="single"/>
      <sz val="10"/>
      <color indexed="10"/>
      <name val="Arial"/>
      <family val="2"/>
    </font>
    <font>
      <sz val="7"/>
      <color indexed="56"/>
      <name val="Arial"/>
      <family val="2"/>
    </font>
    <font>
      <sz val="11"/>
      <color indexed="10"/>
      <name val="Times New Roman"/>
      <family val="1"/>
    </font>
    <font>
      <sz val="11"/>
      <color indexed="21"/>
      <name val="Times New Roman"/>
      <family val="1"/>
    </font>
    <font>
      <u val="single"/>
      <sz val="11"/>
      <color indexed="10"/>
      <name val="Times New Roman"/>
      <family val="1"/>
    </font>
    <font>
      <u val="single"/>
      <sz val="11"/>
      <color indexed="56"/>
      <name val="Times New Roman"/>
      <family val="1"/>
    </font>
    <font>
      <sz val="11"/>
      <color indexed="8"/>
      <name val="맑은 고딕"/>
      <family val="3"/>
    </font>
    <font>
      <sz val="11"/>
      <color indexed="9"/>
      <name val="맑은 고딕"/>
      <family val="3"/>
    </font>
    <font>
      <sz val="11"/>
      <color indexed="20"/>
      <name val="맑은 고딕"/>
      <family val="3"/>
    </font>
    <font>
      <b/>
      <sz val="11"/>
      <color indexed="52"/>
      <name val="맑은 고딕"/>
      <family val="3"/>
    </font>
    <font>
      <b/>
      <sz val="11"/>
      <color indexed="9"/>
      <name val="맑은 고딕"/>
      <family val="3"/>
    </font>
    <font>
      <i/>
      <sz val="11"/>
      <color indexed="23"/>
      <name val="맑은 고딕"/>
      <family val="3"/>
    </font>
    <font>
      <sz val="11"/>
      <color indexed="17"/>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62"/>
      <name val="맑은 고딕"/>
      <family val="3"/>
    </font>
    <font>
      <sz val="11"/>
      <color indexed="52"/>
      <name val="맑은 고딕"/>
      <family val="3"/>
    </font>
    <font>
      <sz val="11"/>
      <color indexed="60"/>
      <name val="맑은 고딕"/>
      <family val="3"/>
    </font>
    <font>
      <b/>
      <sz val="11"/>
      <color indexed="63"/>
      <name val="맑은 고딕"/>
      <family val="3"/>
    </font>
    <font>
      <b/>
      <sz val="18"/>
      <color indexed="56"/>
      <name val="맑은 고딕"/>
      <family val="3"/>
    </font>
    <font>
      <b/>
      <sz val="11"/>
      <color indexed="8"/>
      <name val="맑은 고딕"/>
      <family val="3"/>
    </font>
    <font>
      <sz val="11"/>
      <color indexed="10"/>
      <name val="맑은 고딕"/>
      <family val="3"/>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6"/>
      </left>
      <right style="thin">
        <color indexed="56"/>
      </right>
      <top style="thin">
        <color indexed="56"/>
      </top>
      <bottom style="thin">
        <color indexed="56"/>
      </bottom>
    </border>
    <border>
      <left style="thin">
        <color indexed="10"/>
      </left>
      <right style="thin">
        <color indexed="10"/>
      </right>
      <top style="thin">
        <color indexed="10"/>
      </top>
      <bottom style="thin">
        <color indexed="10"/>
      </bottom>
    </border>
    <border>
      <left style="thin">
        <color indexed="56"/>
      </left>
      <right style="thin">
        <color indexed="56"/>
      </right>
      <top style="thin">
        <color indexed="56"/>
      </top>
      <bottom style="hair">
        <color indexed="56"/>
      </bottom>
    </border>
    <border>
      <left style="thin">
        <color indexed="56"/>
      </left>
      <right style="thin">
        <color indexed="56"/>
      </right>
      <top style="hair">
        <color indexed="56"/>
      </top>
      <bottom style="hair">
        <color indexed="56"/>
      </bottom>
    </border>
    <border>
      <left style="thin">
        <color indexed="56"/>
      </left>
      <right style="thin">
        <color indexed="56"/>
      </right>
      <top style="hair">
        <color indexed="56"/>
      </top>
      <bottom style="thin">
        <color indexed="56"/>
      </bottom>
    </border>
    <border>
      <left style="thin">
        <color indexed="56"/>
      </left>
      <right>
        <color indexed="63"/>
      </right>
      <top style="thin">
        <color indexed="56"/>
      </top>
      <bottom style="hair">
        <color indexed="56"/>
      </bottom>
    </border>
    <border>
      <left style="thin">
        <color indexed="56"/>
      </left>
      <right>
        <color indexed="63"/>
      </right>
      <top style="hair">
        <color indexed="56"/>
      </top>
      <bottom style="hair">
        <color indexed="56"/>
      </bottom>
    </border>
    <border>
      <left style="thin">
        <color indexed="56"/>
      </left>
      <right style="thin">
        <color indexed="56"/>
      </right>
      <top style="thin">
        <color indexed="56"/>
      </top>
      <bottom>
        <color indexed="63"/>
      </bottom>
    </border>
    <border>
      <left style="slantDashDot">
        <color indexed="10"/>
      </left>
      <right>
        <color indexed="63"/>
      </right>
      <top>
        <color indexed="63"/>
      </top>
      <bottom>
        <color indexed="63"/>
      </bottom>
    </border>
    <border>
      <left>
        <color indexed="63"/>
      </left>
      <right style="slantDashDot">
        <color indexed="10"/>
      </right>
      <top>
        <color indexed="63"/>
      </top>
      <bottom>
        <color indexed="63"/>
      </bottom>
    </border>
    <border>
      <left style="slantDashDot">
        <color indexed="10"/>
      </left>
      <right>
        <color indexed="63"/>
      </right>
      <top>
        <color indexed="63"/>
      </top>
      <bottom style="slantDashDot">
        <color indexed="10"/>
      </bottom>
    </border>
    <border>
      <left/>
      <right/>
      <top/>
      <bottom style="slantDashDot">
        <color indexed="10"/>
      </bottom>
    </border>
    <border>
      <left>
        <color indexed="63"/>
      </left>
      <right style="slantDashDot">
        <color indexed="10"/>
      </right>
      <top>
        <color indexed="63"/>
      </top>
      <bottom style="slantDashDot">
        <color indexed="10"/>
      </bottom>
    </border>
    <border>
      <left style="thin">
        <color indexed="10"/>
      </left>
      <right style="thin">
        <color indexed="10"/>
      </right>
      <top style="thin">
        <color indexed="10"/>
      </top>
      <bottom>
        <color indexed="63"/>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thin">
        <color indexed="10"/>
      </left>
      <right>
        <color indexed="63"/>
      </right>
      <top>
        <color indexed="63"/>
      </top>
      <bottom>
        <color indexed="63"/>
      </bottom>
    </border>
    <border>
      <left style="slantDashDot">
        <color indexed="10"/>
      </left>
      <right>
        <color indexed="63"/>
      </right>
      <top style="slantDashDot">
        <color indexed="10"/>
      </top>
      <bottom>
        <color indexed="63"/>
      </bottom>
    </border>
    <border>
      <left/>
      <right/>
      <top style="slantDashDot">
        <color indexed="10"/>
      </top>
      <bottom/>
    </border>
    <border>
      <left>
        <color indexed="63"/>
      </left>
      <right style="slantDashDot">
        <color indexed="10"/>
      </right>
      <top style="slantDashDot">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9">
    <xf numFmtId="0" fontId="0" fillId="0" borderId="0" xfId="0" applyAlignment="1">
      <alignment/>
    </xf>
    <xf numFmtId="0" fontId="9" fillId="24" borderId="0" xfId="0" applyFont="1" applyFill="1" applyAlignment="1" applyProtection="1">
      <alignment horizontal="center" vertical="center"/>
      <protection hidden="1"/>
    </xf>
    <xf numFmtId="0" fontId="9" fillId="24" borderId="0" xfId="0" applyFont="1" applyFill="1" applyBorder="1" applyAlignment="1" applyProtection="1">
      <alignment horizontal="center" vertical="center"/>
      <protection hidden="1"/>
    </xf>
    <xf numFmtId="0" fontId="9" fillId="24" borderId="0" xfId="0" applyFont="1" applyFill="1" applyAlignment="1" applyProtection="1">
      <alignment horizontal="center" vertical="center" wrapText="1"/>
      <protection hidden="1"/>
    </xf>
    <xf numFmtId="0" fontId="9" fillId="24" borderId="10" xfId="0" applyFont="1" applyFill="1" applyBorder="1" applyAlignment="1" applyProtection="1">
      <alignment horizontal="center" vertical="center" wrapText="1"/>
      <protection hidden="1"/>
    </xf>
    <xf numFmtId="0" fontId="9" fillId="24" borderId="10" xfId="0" applyFont="1" applyFill="1" applyBorder="1" applyAlignment="1" applyProtection="1">
      <alignment horizontal="center" vertical="center" textRotation="90" wrapText="1"/>
      <protection hidden="1"/>
    </xf>
    <xf numFmtId="0" fontId="9" fillId="24" borderId="10" xfId="0" applyFont="1" applyFill="1" applyBorder="1" applyAlignment="1" applyProtection="1">
      <alignment horizontal="center" vertical="center" textRotation="90"/>
      <protection hidden="1"/>
    </xf>
    <xf numFmtId="0" fontId="9" fillId="24" borderId="10" xfId="0" applyFont="1" applyFill="1" applyBorder="1" applyAlignment="1" applyProtection="1">
      <alignment horizontal="center" vertical="center"/>
      <protection hidden="1"/>
    </xf>
    <xf numFmtId="1" fontId="9" fillId="24" borderId="10" xfId="0" applyNumberFormat="1" applyFont="1" applyFill="1" applyBorder="1" applyAlignment="1" applyProtection="1">
      <alignment horizontal="center" vertical="center"/>
      <protection hidden="1"/>
    </xf>
    <xf numFmtId="0" fontId="10" fillId="24" borderId="0" xfId="0" applyFont="1" applyFill="1" applyAlignment="1" applyProtection="1">
      <alignment horizontal="center" vertical="center"/>
      <protection hidden="1"/>
    </xf>
    <xf numFmtId="0" fontId="11" fillId="24" borderId="0" xfId="0" applyFont="1" applyFill="1" applyAlignment="1" applyProtection="1">
      <alignment horizontal="center" vertical="center"/>
      <protection hidden="1"/>
    </xf>
    <xf numFmtId="0" fontId="10" fillId="24" borderId="11" xfId="0" applyFont="1" applyFill="1" applyBorder="1" applyAlignment="1" applyProtection="1">
      <alignment horizontal="center" vertical="center"/>
      <protection hidden="1"/>
    </xf>
    <xf numFmtId="0" fontId="10" fillId="24" borderId="11" xfId="0" applyFont="1" applyFill="1" applyBorder="1" applyAlignment="1" applyProtection="1">
      <alignment horizontal="center" vertical="center" wrapText="1"/>
      <protection hidden="1"/>
    </xf>
    <xf numFmtId="0" fontId="10" fillId="24" borderId="0" xfId="0" applyFont="1" applyFill="1" applyBorder="1" applyAlignment="1" applyProtection="1">
      <alignment horizontal="center" vertical="center"/>
      <protection hidden="1"/>
    </xf>
    <xf numFmtId="49" fontId="10" fillId="24" borderId="11" xfId="0" applyNumberFormat="1" applyFont="1" applyFill="1" applyBorder="1" applyAlignment="1" applyProtection="1">
      <alignment horizontal="center" vertical="center"/>
      <protection hidden="1"/>
    </xf>
    <xf numFmtId="0" fontId="10" fillId="24" borderId="11" xfId="0" applyNumberFormat="1" applyFont="1" applyFill="1" applyBorder="1" applyAlignment="1" applyProtection="1">
      <alignment horizontal="center" vertical="center"/>
      <protection hidden="1"/>
    </xf>
    <xf numFmtId="0" fontId="12" fillId="24" borderId="0" xfId="0" applyFont="1" applyFill="1" applyAlignment="1" applyProtection="1">
      <alignment horizontal="center" vertical="center"/>
      <protection hidden="1"/>
    </xf>
    <xf numFmtId="0" fontId="10" fillId="24" borderId="10" xfId="0" applyFont="1" applyFill="1" applyBorder="1" applyAlignment="1" applyProtection="1">
      <alignment horizontal="center" vertical="center" wrapText="1"/>
      <protection hidden="1"/>
    </xf>
    <xf numFmtId="0" fontId="10" fillId="24" borderId="10" xfId="0" applyFont="1" applyFill="1" applyBorder="1" applyAlignment="1" applyProtection="1">
      <alignment horizontal="center" vertical="center"/>
      <protection hidden="1"/>
    </xf>
    <xf numFmtId="0" fontId="10" fillId="24" borderId="12" xfId="0" applyFont="1" applyFill="1" applyBorder="1" applyAlignment="1" applyProtection="1">
      <alignment horizontal="center" vertical="center"/>
      <protection hidden="1"/>
    </xf>
    <xf numFmtId="49" fontId="10" fillId="24" borderId="12" xfId="0" applyNumberFormat="1" applyFont="1" applyFill="1" applyBorder="1" applyAlignment="1" applyProtection="1">
      <alignment horizontal="left" vertical="center"/>
      <protection locked="0"/>
    </xf>
    <xf numFmtId="0" fontId="10" fillId="24" borderId="1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hidden="1"/>
    </xf>
    <xf numFmtId="49" fontId="10" fillId="24" borderId="13" xfId="0" applyNumberFormat="1" applyFont="1" applyFill="1" applyBorder="1" applyAlignment="1" applyProtection="1">
      <alignment horizontal="left" vertical="center"/>
      <protection locked="0"/>
    </xf>
    <xf numFmtId="0" fontId="10" fillId="24" borderId="13" xfId="0" applyFont="1" applyFill="1" applyBorder="1" applyAlignment="1" applyProtection="1">
      <alignment horizontal="center" vertical="center"/>
      <protection locked="0"/>
    </xf>
    <xf numFmtId="0" fontId="10" fillId="24" borderId="14" xfId="0" applyFont="1" applyFill="1" applyBorder="1" applyAlignment="1" applyProtection="1">
      <alignment horizontal="center" vertical="center"/>
      <protection hidden="1"/>
    </xf>
    <xf numFmtId="49" fontId="10" fillId="24" borderId="14" xfId="0" applyNumberFormat="1" applyFont="1" applyFill="1" applyBorder="1" applyAlignment="1" applyProtection="1">
      <alignment horizontal="left" vertical="center"/>
      <protection locked="0"/>
    </xf>
    <xf numFmtId="49" fontId="10" fillId="24" borderId="14" xfId="0" applyNumberFormat="1" applyFont="1" applyFill="1" applyBorder="1" applyAlignment="1" applyProtection="1">
      <alignment horizontal="center" vertical="center"/>
      <protection locked="0"/>
    </xf>
    <xf numFmtId="0" fontId="10" fillId="24" borderId="14" xfId="0" applyFont="1" applyFill="1" applyBorder="1" applyAlignment="1" applyProtection="1">
      <alignment horizontal="center" vertical="center"/>
      <protection locked="0"/>
    </xf>
    <xf numFmtId="1" fontId="9" fillId="7" borderId="10" xfId="0" applyNumberFormat="1"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10" fillId="24" borderId="0" xfId="0" applyFont="1" applyFill="1" applyBorder="1" applyAlignment="1" applyProtection="1">
      <alignment horizontal="center" vertical="center" wrapText="1"/>
      <protection hidden="1"/>
    </xf>
    <xf numFmtId="0" fontId="10" fillId="24" borderId="12" xfId="0" applyFont="1" applyFill="1" applyBorder="1" applyAlignment="1" applyProtection="1">
      <alignment horizontal="center" vertical="center" wrapText="1"/>
      <protection locked="0"/>
    </xf>
    <xf numFmtId="0" fontId="10" fillId="24" borderId="12" xfId="0" applyFont="1" applyFill="1" applyBorder="1" applyAlignment="1" applyProtection="1">
      <alignment horizontal="center" vertical="center" wrapText="1"/>
      <protection hidden="1"/>
    </xf>
    <xf numFmtId="0" fontId="10" fillId="24" borderId="13" xfId="0" applyFont="1" applyFill="1" applyBorder="1" applyAlignment="1" applyProtection="1">
      <alignment horizontal="center" vertical="center" wrapText="1"/>
      <protection locked="0"/>
    </xf>
    <xf numFmtId="0" fontId="10" fillId="24" borderId="13" xfId="0" applyFont="1" applyFill="1" applyBorder="1" applyAlignment="1" applyProtection="1">
      <alignment horizontal="center" vertical="center" wrapText="1"/>
      <protection hidden="1"/>
    </xf>
    <xf numFmtId="0" fontId="10" fillId="24" borderId="14" xfId="0" applyFont="1" applyFill="1" applyBorder="1" applyAlignment="1" applyProtection="1">
      <alignment horizontal="center" vertical="center" wrapText="1"/>
      <protection hidden="1"/>
    </xf>
    <xf numFmtId="0" fontId="13" fillId="24" borderId="0" xfId="0" applyFont="1" applyFill="1" applyAlignment="1" applyProtection="1">
      <alignment horizontal="center" vertical="center"/>
      <protection hidden="1"/>
    </xf>
    <xf numFmtId="49" fontId="10" fillId="24" borderId="12" xfId="0" applyNumberFormat="1" applyFont="1" applyFill="1" applyBorder="1" applyAlignment="1" applyProtection="1">
      <alignment horizontal="left" vertical="center" wrapText="1"/>
      <protection locked="0"/>
    </xf>
    <xf numFmtId="49" fontId="10" fillId="24" borderId="13" xfId="0" applyNumberFormat="1" applyFont="1" applyFill="1" applyBorder="1" applyAlignment="1" applyProtection="1">
      <alignment horizontal="left" vertical="center" wrapText="1"/>
      <protection locked="0"/>
    </xf>
    <xf numFmtId="49" fontId="10" fillId="24" borderId="12" xfId="0" applyNumberFormat="1" applyFont="1" applyFill="1" applyBorder="1" applyAlignment="1" applyProtection="1">
      <alignment horizontal="center" vertical="center" wrapText="1"/>
      <protection locked="0"/>
    </xf>
    <xf numFmtId="49" fontId="10" fillId="24" borderId="13" xfId="0" applyNumberFormat="1" applyFont="1" applyFill="1" applyBorder="1" applyAlignment="1" applyProtection="1">
      <alignment horizontal="center" vertical="center" wrapText="1"/>
      <protection locked="0"/>
    </xf>
    <xf numFmtId="0" fontId="14" fillId="24" borderId="0" xfId="0" applyFont="1" applyFill="1" applyAlignment="1" applyProtection="1">
      <alignment horizontal="center" vertical="center"/>
      <protection hidden="1"/>
    </xf>
    <xf numFmtId="0" fontId="15" fillId="24" borderId="0" xfId="0" applyFont="1" applyFill="1" applyAlignment="1" applyProtection="1">
      <alignment vertical="center"/>
      <protection hidden="1"/>
    </xf>
    <xf numFmtId="0" fontId="10" fillId="24" borderId="0" xfId="0" applyNumberFormat="1" applyFont="1" applyFill="1" applyBorder="1" applyAlignment="1" applyProtection="1">
      <alignment horizontal="center" vertical="center"/>
      <protection hidden="1"/>
    </xf>
    <xf numFmtId="0" fontId="10" fillId="24" borderId="15" xfId="0" applyFont="1" applyFill="1" applyBorder="1" applyAlignment="1" applyProtection="1">
      <alignment horizontal="center" vertical="center"/>
      <protection hidden="1"/>
    </xf>
    <xf numFmtId="0" fontId="10" fillId="24" borderId="16" xfId="0" applyFont="1" applyFill="1" applyBorder="1" applyAlignment="1" applyProtection="1">
      <alignment horizontal="center" vertical="center"/>
      <protection hidden="1"/>
    </xf>
    <xf numFmtId="0" fontId="10" fillId="24" borderId="17" xfId="0" applyFont="1" applyFill="1" applyBorder="1" applyAlignment="1" applyProtection="1">
      <alignment horizontal="center" vertical="center" wrapText="1"/>
      <protection hidden="1"/>
    </xf>
    <xf numFmtId="0" fontId="10" fillId="24" borderId="17" xfId="0" applyFont="1" applyFill="1" applyBorder="1" applyAlignment="1" applyProtection="1">
      <alignment horizontal="center" vertical="center"/>
      <protection hidden="1"/>
    </xf>
    <xf numFmtId="1" fontId="9" fillId="24" borderId="10" xfId="0" applyNumberFormat="1" applyFont="1" applyFill="1" applyBorder="1" applyAlignment="1" applyProtection="1">
      <alignment horizontal="center" vertical="center" textRotation="180"/>
      <protection hidden="1"/>
    </xf>
    <xf numFmtId="0" fontId="9" fillId="24" borderId="10" xfId="0" applyFont="1" applyFill="1" applyBorder="1" applyAlignment="1" applyProtection="1">
      <alignment horizontal="center" vertical="center" textRotation="180"/>
      <protection hidden="1"/>
    </xf>
    <xf numFmtId="0" fontId="2" fillId="6" borderId="18" xfId="0" applyFont="1" applyFill="1" applyBorder="1" applyAlignment="1" applyProtection="1">
      <alignment/>
      <protection hidden="1"/>
    </xf>
    <xf numFmtId="0" fontId="2" fillId="6" borderId="0" xfId="0" applyFont="1" applyFill="1" applyBorder="1" applyAlignment="1" applyProtection="1">
      <alignment/>
      <protection hidden="1"/>
    </xf>
    <xf numFmtId="0" fontId="2" fillId="6" borderId="19" xfId="0" applyFont="1" applyFill="1" applyBorder="1" applyAlignment="1" applyProtection="1">
      <alignment/>
      <protection hidden="1"/>
    </xf>
    <xf numFmtId="0" fontId="5" fillId="6" borderId="0" xfId="0" applyFont="1" applyFill="1" applyBorder="1" applyAlignment="1" applyProtection="1">
      <alignment horizontal="center" vertical="center"/>
      <protection hidden="1" locked="0"/>
    </xf>
    <xf numFmtId="0" fontId="2" fillId="6" borderId="0" xfId="0" applyFont="1" applyFill="1" applyBorder="1" applyAlignment="1" applyProtection="1">
      <alignment horizontal="center" vertical="center"/>
      <protection hidden="1"/>
    </xf>
    <xf numFmtId="0" fontId="3" fillId="6" borderId="20" xfId="0" applyFont="1" applyFill="1" applyBorder="1" applyAlignment="1" applyProtection="1">
      <alignment/>
      <protection hidden="1"/>
    </xf>
    <xf numFmtId="0" fontId="2" fillId="6" borderId="21" xfId="0" applyFont="1" applyFill="1" applyBorder="1" applyAlignment="1" applyProtection="1">
      <alignment/>
      <protection hidden="1"/>
    </xf>
    <xf numFmtId="0" fontId="2" fillId="6" borderId="22" xfId="0" applyFont="1" applyFill="1" applyBorder="1" applyAlignment="1" applyProtection="1">
      <alignment/>
      <protection hidden="1"/>
    </xf>
    <xf numFmtId="0" fontId="5" fillId="6" borderId="19" xfId="0" applyFont="1" applyFill="1" applyBorder="1" applyAlignment="1" applyProtection="1">
      <alignment vertical="center"/>
      <protection hidden="1"/>
    </xf>
    <xf numFmtId="49" fontId="5" fillId="6" borderId="19" xfId="0" applyNumberFormat="1" applyFont="1" applyFill="1" applyBorder="1" applyAlignment="1" applyProtection="1">
      <alignment vertical="center"/>
      <protection hidden="1"/>
    </xf>
    <xf numFmtId="49" fontId="10" fillId="24" borderId="0" xfId="0" applyNumberFormat="1" applyFont="1" applyFill="1" applyAlignment="1" applyProtection="1">
      <alignment horizontal="center" vertical="center"/>
      <protection hidden="1"/>
    </xf>
    <xf numFmtId="49" fontId="10" fillId="24" borderId="17" xfId="0" applyNumberFormat="1" applyFont="1" applyFill="1" applyBorder="1" applyAlignment="1" applyProtection="1">
      <alignment horizontal="center" vertical="center" wrapText="1"/>
      <protection hidden="1"/>
    </xf>
    <xf numFmtId="49" fontId="10" fillId="24" borderId="0" xfId="0" applyNumberFormat="1" applyFont="1" applyFill="1" applyBorder="1" applyAlignment="1" applyProtection="1">
      <alignment horizontal="left" vertical="center"/>
      <protection hidden="1" locked="0"/>
    </xf>
    <xf numFmtId="49" fontId="10" fillId="24" borderId="0" xfId="0" applyNumberFormat="1" applyFont="1" applyFill="1" applyBorder="1" applyAlignment="1" applyProtection="1">
      <alignment horizontal="center" vertical="center"/>
      <protection hidden="1" locked="0"/>
    </xf>
    <xf numFmtId="14" fontId="10" fillId="24" borderId="0" xfId="0" applyNumberFormat="1" applyFont="1" applyFill="1" applyBorder="1" applyAlignment="1" applyProtection="1">
      <alignment horizontal="center" vertical="center"/>
      <protection hidden="1" locked="0"/>
    </xf>
    <xf numFmtId="14" fontId="10" fillId="24" borderId="0" xfId="0" applyNumberFormat="1" applyFont="1" applyFill="1" applyBorder="1" applyAlignment="1" applyProtection="1">
      <alignment horizontal="left" vertical="center"/>
      <protection hidden="1" locked="0"/>
    </xf>
    <xf numFmtId="0" fontId="10" fillId="24" borderId="0" xfId="0" applyFont="1" applyFill="1" applyBorder="1" applyAlignment="1" applyProtection="1">
      <alignment horizontal="center" vertical="center"/>
      <protection hidden="1" locked="0"/>
    </xf>
    <xf numFmtId="0" fontId="10" fillId="24" borderId="0" xfId="0" applyFont="1" applyFill="1" applyBorder="1" applyAlignment="1" applyProtection="1">
      <alignment horizontal="left" vertical="center"/>
      <protection hidden="1" locked="0"/>
    </xf>
    <xf numFmtId="187" fontId="10" fillId="24" borderId="0" xfId="0" applyNumberFormat="1" applyFont="1" applyFill="1" applyBorder="1" applyAlignment="1" applyProtection="1">
      <alignment horizontal="center" vertical="center"/>
      <protection hidden="1" locked="0"/>
    </xf>
    <xf numFmtId="0" fontId="10" fillId="24" borderId="0" xfId="0" applyFont="1" applyFill="1" applyAlignment="1" applyProtection="1">
      <alignment horizontal="left" vertical="center"/>
      <protection hidden="1" locked="0"/>
    </xf>
    <xf numFmtId="49" fontId="10" fillId="24" borderId="0" xfId="0" applyNumberFormat="1" applyFont="1" applyFill="1" applyAlignment="1" applyProtection="1">
      <alignment horizontal="center" vertical="center"/>
      <protection hidden="1" locked="0"/>
    </xf>
    <xf numFmtId="0" fontId="10" fillId="24" borderId="0" xfId="0" applyFont="1" applyFill="1" applyAlignment="1" applyProtection="1">
      <alignment horizontal="center" vertical="center"/>
      <protection hidden="1" locked="0"/>
    </xf>
    <xf numFmtId="0" fontId="9" fillId="24" borderId="0" xfId="0" applyFont="1" applyFill="1" applyAlignment="1" applyProtection="1">
      <alignment vertical="center"/>
      <protection hidden="1" locked="0"/>
    </xf>
    <xf numFmtId="0" fontId="15" fillId="24" borderId="0" xfId="0" applyFont="1" applyFill="1" applyAlignment="1" applyProtection="1">
      <alignment vertical="center"/>
      <protection hidden="1" locked="0"/>
    </xf>
    <xf numFmtId="0" fontId="9" fillId="24" borderId="0" xfId="0" applyFont="1" applyFill="1" applyAlignment="1" applyProtection="1">
      <alignment horizontal="center" vertical="center"/>
      <protection hidden="1" locked="0"/>
    </xf>
    <xf numFmtId="0" fontId="2" fillId="24" borderId="0" xfId="0" applyFont="1" applyFill="1" applyAlignment="1" applyProtection="1">
      <alignment/>
      <protection locked="0"/>
    </xf>
    <xf numFmtId="0" fontId="2" fillId="24" borderId="0" xfId="0" applyFont="1" applyFill="1" applyAlignment="1" applyProtection="1">
      <alignment/>
      <protection hidden="1"/>
    </xf>
    <xf numFmtId="0" fontId="3" fillId="24" borderId="0" xfId="0" applyFont="1" applyFill="1" applyAlignment="1" applyProtection="1">
      <alignment horizontal="center" vertical="center"/>
      <protection hidden="1"/>
    </xf>
    <xf numFmtId="0" fontId="2" fillId="24" borderId="0" xfId="0" applyFont="1" applyFill="1" applyAlignment="1" applyProtection="1">
      <alignment horizontal="center"/>
      <protection hidden="1"/>
    </xf>
    <xf numFmtId="0" fontId="2" fillId="24" borderId="23" xfId="0" applyFont="1" applyFill="1" applyBorder="1" applyAlignment="1" applyProtection="1">
      <alignment vertical="center"/>
      <protection hidden="1"/>
    </xf>
    <xf numFmtId="0" fontId="3" fillId="24" borderId="11" xfId="0" applyFont="1" applyFill="1" applyBorder="1" applyAlignment="1" applyProtection="1">
      <alignment horizontal="center" vertical="center"/>
      <protection hidden="1"/>
    </xf>
    <xf numFmtId="0" fontId="2" fillId="24" borderId="11" xfId="0" applyFont="1" applyFill="1" applyBorder="1" applyAlignment="1" applyProtection="1">
      <alignment horizontal="center"/>
      <protection hidden="1"/>
    </xf>
    <xf numFmtId="0" fontId="2" fillId="24" borderId="24" xfId="0" applyFont="1" applyFill="1" applyBorder="1" applyAlignment="1" applyProtection="1">
      <alignment horizontal="center"/>
      <protection hidden="1"/>
    </xf>
    <xf numFmtId="0" fontId="2" fillId="24" borderId="25" xfId="0" applyFont="1" applyFill="1" applyBorder="1" applyAlignment="1" applyProtection="1">
      <alignment vertical="center"/>
      <protection hidden="1"/>
    </xf>
    <xf numFmtId="0" fontId="2" fillId="24" borderId="11" xfId="0" applyFont="1" applyFill="1" applyBorder="1" applyAlignment="1" applyProtection="1">
      <alignment horizontal="center" vertical="center"/>
      <protection hidden="1"/>
    </xf>
    <xf numFmtId="0" fontId="3" fillId="24" borderId="11" xfId="0" applyFont="1" applyFill="1" applyBorder="1" applyAlignment="1" applyProtection="1">
      <alignment horizontal="center" vertical="center" wrapText="1"/>
      <protection hidden="1"/>
    </xf>
    <xf numFmtId="0" fontId="3" fillId="24" borderId="0" xfId="0" applyFont="1" applyFill="1" applyAlignment="1" applyProtection="1">
      <alignment/>
      <protection hidden="1"/>
    </xf>
    <xf numFmtId="0" fontId="3" fillId="24" borderId="23" xfId="0" applyFont="1" applyFill="1" applyBorder="1" applyAlignment="1" applyProtection="1">
      <alignment horizontal="center" vertical="center" wrapText="1"/>
      <protection hidden="1"/>
    </xf>
    <xf numFmtId="0" fontId="3" fillId="24" borderId="23" xfId="0" applyFont="1" applyFill="1" applyBorder="1" applyAlignment="1" applyProtection="1">
      <alignment horizontal="center" vertical="center"/>
      <protection hidden="1"/>
    </xf>
    <xf numFmtId="0" fontId="2" fillId="24" borderId="23" xfId="0" applyFont="1" applyFill="1" applyBorder="1" applyAlignment="1" applyProtection="1">
      <alignment horizontal="center"/>
      <protection hidden="1"/>
    </xf>
    <xf numFmtId="0" fontId="3" fillId="24" borderId="26" xfId="0" applyFont="1" applyFill="1" applyBorder="1" applyAlignment="1" applyProtection="1">
      <alignment horizontal="center" vertical="center"/>
      <protection hidden="1"/>
    </xf>
    <xf numFmtId="0" fontId="3" fillId="24" borderId="27" xfId="0" applyFont="1" applyFill="1" applyBorder="1" applyAlignment="1" applyProtection="1">
      <alignment horizontal="center" vertical="center"/>
      <protection hidden="1"/>
    </xf>
    <xf numFmtId="0" fontId="2" fillId="24" borderId="27" xfId="0" applyFont="1" applyFill="1" applyBorder="1" applyAlignment="1" applyProtection="1">
      <alignment horizontal="center"/>
      <protection hidden="1"/>
    </xf>
    <xf numFmtId="0" fontId="3" fillId="24" borderId="28" xfId="0" applyFont="1" applyFill="1" applyBorder="1" applyAlignment="1" applyProtection="1">
      <alignment horizontal="center" vertical="center"/>
      <protection hidden="1"/>
    </xf>
    <xf numFmtId="0" fontId="3" fillId="24" borderId="0" xfId="0" applyFont="1" applyFill="1" applyBorder="1" applyAlignment="1" applyProtection="1">
      <alignment horizontal="center" vertical="center"/>
      <protection hidden="1"/>
    </xf>
    <xf numFmtId="0" fontId="2" fillId="24" borderId="0" xfId="0" applyFont="1" applyFill="1" applyBorder="1" applyAlignment="1" applyProtection="1">
      <alignment horizontal="center"/>
      <protection hidden="1"/>
    </xf>
    <xf numFmtId="49" fontId="5" fillId="6" borderId="0" xfId="0" applyNumberFormat="1" applyFont="1" applyFill="1" applyBorder="1" applyAlignment="1" applyProtection="1">
      <alignment horizontal="center" vertical="center"/>
      <protection hidden="1" locked="0"/>
    </xf>
    <xf numFmtId="0" fontId="2" fillId="6" borderId="29" xfId="0" applyFont="1" applyFill="1" applyBorder="1" applyAlignment="1" applyProtection="1">
      <alignment horizontal="center" vertical="center"/>
      <protection hidden="1"/>
    </xf>
    <xf numFmtId="0" fontId="2" fillId="6" borderId="30" xfId="0" applyFont="1" applyFill="1" applyBorder="1" applyAlignment="1" applyProtection="1">
      <alignment horizontal="center" vertical="center"/>
      <protection hidden="1"/>
    </xf>
    <xf numFmtId="0" fontId="2" fillId="6" borderId="31" xfId="0" applyFont="1" applyFill="1" applyBorder="1" applyAlignment="1" applyProtection="1">
      <alignment horizontal="center" vertical="center"/>
      <protection hidden="1"/>
    </xf>
    <xf numFmtId="0" fontId="2" fillId="6" borderId="18" xfId="0" applyFont="1" applyFill="1" applyBorder="1" applyAlignment="1" applyProtection="1">
      <alignment horizontal="center" vertical="center"/>
      <protection hidden="1"/>
    </xf>
    <xf numFmtId="0" fontId="2" fillId="6" borderId="0" xfId="0" applyFont="1" applyFill="1" applyBorder="1" applyAlignment="1" applyProtection="1">
      <alignment horizontal="center" vertical="center"/>
      <protection hidden="1"/>
    </xf>
    <xf numFmtId="0" fontId="2" fillId="6" borderId="19" xfId="0" applyFont="1" applyFill="1" applyBorder="1" applyAlignment="1" applyProtection="1">
      <alignment horizontal="center" vertical="center"/>
      <protection hidden="1"/>
    </xf>
    <xf numFmtId="0" fontId="6" fillId="6" borderId="18" xfId="0" applyFont="1" applyFill="1" applyBorder="1" applyAlignment="1" applyProtection="1">
      <alignment horizontal="center" vertical="center"/>
      <protection hidden="1"/>
    </xf>
    <xf numFmtId="0" fontId="6" fillId="6" borderId="0" xfId="0" applyFont="1" applyFill="1" applyBorder="1" applyAlignment="1" applyProtection="1">
      <alignment horizontal="center" vertical="center"/>
      <protection hidden="1"/>
    </xf>
    <xf numFmtId="0" fontId="6" fillId="6" borderId="19" xfId="0" applyFont="1" applyFill="1" applyBorder="1" applyAlignment="1" applyProtection="1">
      <alignment horizontal="center" vertical="center"/>
      <protection hidden="1"/>
    </xf>
    <xf numFmtId="0" fontId="2" fillId="6" borderId="29" xfId="0" applyFont="1" applyFill="1" applyBorder="1" applyAlignment="1" applyProtection="1">
      <alignment horizontal="left" vertical="top" wrapText="1"/>
      <protection hidden="1"/>
    </xf>
    <xf numFmtId="0" fontId="0" fillId="0" borderId="30" xfId="0" applyBorder="1" applyAlignment="1">
      <alignment/>
    </xf>
    <xf numFmtId="0" fontId="0" fillId="0" borderId="31"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9" fillId="24" borderId="0" xfId="0" applyFont="1" applyFill="1" applyAlignment="1" applyProtection="1">
      <alignment horizontal="center" vertical="center"/>
      <protection hidden="1"/>
    </xf>
    <xf numFmtId="0" fontId="15" fillId="24" borderId="0" xfId="0" applyFont="1" applyFill="1" applyAlignment="1" applyProtection="1">
      <alignment horizontal="center" vertical="center"/>
      <protection hidden="1"/>
    </xf>
    <xf numFmtId="0" fontId="18" fillId="24" borderId="0" xfId="0" applyFont="1" applyFill="1" applyAlignment="1" applyProtection="1">
      <alignment horizontal="right" vertical="center"/>
      <protection hidden="1"/>
    </xf>
    <xf numFmtId="0" fontId="18" fillId="24" borderId="0" xfId="0" applyFont="1" applyFill="1" applyAlignment="1" applyProtection="1">
      <alignment horizontal="left" vertical="center"/>
      <protection hidden="1"/>
    </xf>
    <xf numFmtId="0" fontId="18" fillId="24" borderId="0" xfId="0" applyFont="1" applyFill="1" applyAlignment="1" applyProtection="1">
      <alignment horizontal="center" vertical="center"/>
      <protection hidden="1"/>
    </xf>
    <xf numFmtId="0" fontId="16" fillId="24" borderId="0" xfId="0" applyFont="1" applyFill="1" applyBorder="1" applyAlignment="1" applyProtection="1">
      <alignment horizontal="center" vertical="center"/>
      <protection hidden="1"/>
    </xf>
    <xf numFmtId="0" fontId="17" fillId="24" borderId="0" xfId="0" applyFont="1" applyFill="1" applyAlignment="1" applyProtection="1">
      <alignment horizontal="right" vertical="center"/>
      <protection hidden="1"/>
    </xf>
    <xf numFmtId="0" fontId="17" fillId="24" borderId="0" xfId="0" applyFont="1" applyFill="1" applyAlignment="1" applyProtection="1">
      <alignment horizontal="left" vertical="center"/>
      <protection hidden="1"/>
    </xf>
    <xf numFmtId="0" fontId="9" fillId="24" borderId="10" xfId="0" applyFont="1" applyFill="1" applyBorder="1" applyAlignment="1" applyProtection="1">
      <alignment horizontal="center" vertical="center" wrapText="1"/>
      <protection hidden="1"/>
    </xf>
    <xf numFmtId="0" fontId="9" fillId="24" borderId="10" xfId="0" applyFont="1" applyFill="1" applyBorder="1" applyAlignment="1" applyProtection="1">
      <alignment horizontal="center" vertical="center"/>
      <protection hidden="1"/>
    </xf>
    <xf numFmtId="0" fontId="19" fillId="24" borderId="0" xfId="0" applyFont="1" applyFill="1" applyAlignment="1" applyProtection="1">
      <alignment horizontal="center" vertical="center" wrapText="1"/>
      <protection hidden="1"/>
    </xf>
    <xf numFmtId="0" fontId="10" fillId="24" borderId="0" xfId="0" applyFont="1" applyFill="1" applyAlignment="1" applyProtection="1">
      <alignment horizontal="center" vertical="center"/>
      <protection hidden="1"/>
    </xf>
    <xf numFmtId="0" fontId="11" fillId="24" borderId="0" xfId="0" applyFont="1" applyFill="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962025</xdr:colOff>
      <xdr:row>4</xdr:row>
      <xdr:rowOff>142875</xdr:rowOff>
    </xdr:from>
    <xdr:to>
      <xdr:col>4</xdr:col>
      <xdr:colOff>1619250</xdr:colOff>
      <xdr:row>12</xdr:row>
      <xdr:rowOff>38100</xdr:rowOff>
    </xdr:to>
    <xdr:pic>
      <xdr:nvPicPr>
        <xdr:cNvPr id="1" name="Picture 4"/>
        <xdr:cNvPicPr preferRelativeResize="1">
          <a:picLocks noChangeAspect="1"/>
        </xdr:cNvPicPr>
      </xdr:nvPicPr>
      <xdr:blipFill>
        <a:blip r:embed="rId1"/>
        <a:stretch>
          <a:fillRect/>
        </a:stretch>
      </xdr:blipFill>
      <xdr:spPr>
        <a:xfrm>
          <a:off x="2171700" y="1133475"/>
          <a:ext cx="1752600"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71"/>
  <sheetViews>
    <sheetView zoomScalePageLayoutView="0" workbookViewId="0" topLeftCell="A1">
      <selection activeCell="E16" sqref="E16"/>
    </sheetView>
  </sheetViews>
  <sheetFormatPr defaultColWidth="14.57421875" defaultRowHeight="19.5" customHeight="1"/>
  <cols>
    <col min="1" max="1" width="3.57421875" style="77" customWidth="1"/>
    <col min="2" max="3" width="14.57421875" style="77" customWidth="1"/>
    <col min="4" max="4" width="1.8515625" style="77" bestFit="1" customWidth="1"/>
    <col min="5" max="5" width="32.28125" style="77" customWidth="1"/>
    <col min="6" max="6" width="17.140625" style="77" customWidth="1"/>
    <col min="7" max="7" width="2.7109375" style="77" customWidth="1"/>
    <col min="8" max="10" width="26.57421875" style="77" customWidth="1"/>
    <col min="11" max="11" width="15.28125" style="77" customWidth="1"/>
    <col min="12" max="12" width="4.8515625" style="77" hidden="1" customWidth="1"/>
    <col min="13" max="13" width="12.57421875" style="78" hidden="1" customWidth="1"/>
    <col min="14" max="14" width="21.8515625" style="78" hidden="1" customWidth="1"/>
    <col min="15" max="15" width="21.421875" style="78" hidden="1" customWidth="1"/>
    <col min="16" max="16" width="10.00390625" style="79" hidden="1" customWidth="1"/>
    <col min="17" max="17" width="6.421875" style="79" hidden="1" customWidth="1"/>
    <col min="18" max="18" width="4.7109375" style="79" hidden="1" customWidth="1"/>
    <col min="19" max="16384" width="14.57421875" style="77" customWidth="1"/>
  </cols>
  <sheetData>
    <row r="1" ht="19.5" customHeight="1" thickBot="1">
      <c r="A1" s="76"/>
    </row>
    <row r="2" spans="2:10" ht="19.5" customHeight="1">
      <c r="B2" s="98" t="s">
        <v>116</v>
      </c>
      <c r="C2" s="99"/>
      <c r="D2" s="99"/>
      <c r="E2" s="99"/>
      <c r="F2" s="100"/>
      <c r="H2" s="107" t="s">
        <v>265</v>
      </c>
      <c r="I2" s="108"/>
      <c r="J2" s="109"/>
    </row>
    <row r="3" spans="2:10" ht="19.5" customHeight="1">
      <c r="B3" s="101" t="s">
        <v>117</v>
      </c>
      <c r="C3" s="102"/>
      <c r="D3" s="102"/>
      <c r="E3" s="102"/>
      <c r="F3" s="103"/>
      <c r="H3" s="110"/>
      <c r="I3" s="111"/>
      <c r="J3" s="112"/>
    </row>
    <row r="4" spans="2:10" ht="19.5" customHeight="1">
      <c r="B4" s="51"/>
      <c r="C4" s="52"/>
      <c r="D4" s="52"/>
      <c r="E4" s="52"/>
      <c r="F4" s="53"/>
      <c r="H4" s="110"/>
      <c r="I4" s="111"/>
      <c r="J4" s="112"/>
    </row>
    <row r="5" spans="2:18" ht="19.5" customHeight="1">
      <c r="B5" s="51"/>
      <c r="C5" s="52"/>
      <c r="D5" s="52"/>
      <c r="E5" s="52"/>
      <c r="F5" s="53"/>
      <c r="H5" s="110"/>
      <c r="I5" s="111"/>
      <c r="J5" s="112"/>
      <c r="L5" s="80" t="s">
        <v>48</v>
      </c>
      <c r="M5" s="81" t="s">
        <v>49</v>
      </c>
      <c r="N5" s="81" t="s">
        <v>50</v>
      </c>
      <c r="O5" s="81" t="s">
        <v>51</v>
      </c>
      <c r="P5" s="82" t="s">
        <v>138</v>
      </c>
      <c r="Q5" s="83" t="s">
        <v>158</v>
      </c>
      <c r="R5" s="82" t="s">
        <v>159</v>
      </c>
    </row>
    <row r="6" spans="2:18" ht="19.5" customHeight="1">
      <c r="B6" s="51"/>
      <c r="C6" s="52"/>
      <c r="D6" s="52"/>
      <c r="E6" s="52"/>
      <c r="F6" s="53"/>
      <c r="H6" s="110"/>
      <c r="I6" s="111"/>
      <c r="J6" s="112"/>
      <c r="L6" s="84"/>
      <c r="M6" s="81"/>
      <c r="N6" s="81"/>
      <c r="O6" s="81"/>
      <c r="P6" s="82"/>
      <c r="Q6" s="83"/>
      <c r="R6" s="82"/>
    </row>
    <row r="7" spans="2:18" ht="19.5" customHeight="1">
      <c r="B7" s="51"/>
      <c r="C7" s="52"/>
      <c r="D7" s="52"/>
      <c r="E7" s="52"/>
      <c r="F7" s="53"/>
      <c r="H7" s="110"/>
      <c r="I7" s="111"/>
      <c r="J7" s="112"/>
      <c r="L7" s="85">
        <v>1</v>
      </c>
      <c r="M7" s="81" t="s">
        <v>52</v>
      </c>
      <c r="N7" s="86" t="s">
        <v>118</v>
      </c>
      <c r="O7" s="81" t="s">
        <v>53</v>
      </c>
      <c r="P7" s="82" t="s">
        <v>139</v>
      </c>
      <c r="Q7" s="83" t="s">
        <v>13</v>
      </c>
      <c r="R7" s="82" t="s">
        <v>160</v>
      </c>
    </row>
    <row r="8" spans="2:18" ht="19.5" customHeight="1">
      <c r="B8" s="51"/>
      <c r="C8" s="52"/>
      <c r="D8" s="52"/>
      <c r="E8" s="52"/>
      <c r="F8" s="53"/>
      <c r="H8" s="110"/>
      <c r="I8" s="111"/>
      <c r="J8" s="112"/>
      <c r="L8" s="85">
        <v>2</v>
      </c>
      <c r="M8" s="81" t="s">
        <v>54</v>
      </c>
      <c r="N8" s="86" t="s">
        <v>119</v>
      </c>
      <c r="O8" s="81" t="s">
        <v>56</v>
      </c>
      <c r="P8" s="82" t="s">
        <v>140</v>
      </c>
      <c r="Q8" s="83" t="s">
        <v>24</v>
      </c>
      <c r="R8" s="82" t="s">
        <v>161</v>
      </c>
    </row>
    <row r="9" spans="2:18" ht="19.5" customHeight="1">
      <c r="B9" s="51"/>
      <c r="C9" s="52"/>
      <c r="D9" s="52"/>
      <c r="E9" s="52"/>
      <c r="F9" s="53"/>
      <c r="H9" s="110"/>
      <c r="I9" s="111"/>
      <c r="J9" s="112"/>
      <c r="L9" s="85">
        <v>3</v>
      </c>
      <c r="M9" s="81" t="s">
        <v>57</v>
      </c>
      <c r="N9" s="86" t="s">
        <v>120</v>
      </c>
      <c r="O9" s="81" t="s">
        <v>217</v>
      </c>
      <c r="P9" s="82" t="s">
        <v>141</v>
      </c>
      <c r="Q9" s="83" t="s">
        <v>25</v>
      </c>
      <c r="R9" s="82" t="s">
        <v>162</v>
      </c>
    </row>
    <row r="10" spans="2:18" ht="19.5" customHeight="1">
      <c r="B10" s="51"/>
      <c r="C10" s="52"/>
      <c r="D10" s="52"/>
      <c r="E10" s="52"/>
      <c r="F10" s="53"/>
      <c r="H10" s="110"/>
      <c r="I10" s="111"/>
      <c r="J10" s="112"/>
      <c r="L10" s="85">
        <v>4</v>
      </c>
      <c r="M10" s="81" t="s">
        <v>58</v>
      </c>
      <c r="N10" s="86" t="s">
        <v>121</v>
      </c>
      <c r="O10" s="81" t="s">
        <v>59</v>
      </c>
      <c r="P10" s="82" t="s">
        <v>142</v>
      </c>
      <c r="Q10" s="83" t="s">
        <v>27</v>
      </c>
      <c r="R10" s="82" t="s">
        <v>163</v>
      </c>
    </row>
    <row r="11" spans="2:18" ht="19.5" customHeight="1">
      <c r="B11" s="51"/>
      <c r="C11" s="52"/>
      <c r="D11" s="52"/>
      <c r="E11" s="52"/>
      <c r="F11" s="53"/>
      <c r="H11" s="110"/>
      <c r="I11" s="111"/>
      <c r="J11" s="112"/>
      <c r="L11" s="85">
        <v>5</v>
      </c>
      <c r="M11" s="81" t="s">
        <v>60</v>
      </c>
      <c r="N11" s="86" t="s">
        <v>122</v>
      </c>
      <c r="O11" s="81" t="s">
        <v>61</v>
      </c>
      <c r="P11" s="82" t="s">
        <v>143</v>
      </c>
      <c r="Q11" s="83" t="s">
        <v>28</v>
      </c>
      <c r="R11" s="82" t="s">
        <v>164</v>
      </c>
    </row>
    <row r="12" spans="2:18" ht="19.5" customHeight="1">
      <c r="B12" s="51"/>
      <c r="C12" s="52"/>
      <c r="D12" s="52"/>
      <c r="E12" s="52"/>
      <c r="F12" s="53"/>
      <c r="H12" s="110"/>
      <c r="I12" s="111"/>
      <c r="J12" s="112"/>
      <c r="L12" s="85">
        <v>6</v>
      </c>
      <c r="M12" s="81" t="s">
        <v>62</v>
      </c>
      <c r="N12" s="86" t="s">
        <v>123</v>
      </c>
      <c r="O12" s="81" t="s">
        <v>63</v>
      </c>
      <c r="P12" s="82" t="s">
        <v>144</v>
      </c>
      <c r="Q12" s="83" t="s">
        <v>29</v>
      </c>
      <c r="R12" s="82" t="s">
        <v>165</v>
      </c>
    </row>
    <row r="13" spans="2:18" ht="19.5" customHeight="1">
      <c r="B13" s="51"/>
      <c r="C13" s="52"/>
      <c r="D13" s="52"/>
      <c r="E13" s="52"/>
      <c r="F13" s="53"/>
      <c r="H13" s="110"/>
      <c r="I13" s="111"/>
      <c r="J13" s="112"/>
      <c r="L13" s="85">
        <v>7</v>
      </c>
      <c r="M13" s="81" t="s">
        <v>64</v>
      </c>
      <c r="N13" s="86" t="s">
        <v>124</v>
      </c>
      <c r="O13" s="81" t="s">
        <v>65</v>
      </c>
      <c r="P13" s="82" t="s">
        <v>145</v>
      </c>
      <c r="Q13" s="83" t="s">
        <v>26</v>
      </c>
      <c r="R13" s="82" t="s">
        <v>166</v>
      </c>
    </row>
    <row r="14" spans="2:18" ht="19.5" customHeight="1">
      <c r="B14" s="51"/>
      <c r="C14" s="52"/>
      <c r="D14" s="52"/>
      <c r="E14" s="52"/>
      <c r="F14" s="53"/>
      <c r="H14" s="110"/>
      <c r="I14" s="111"/>
      <c r="J14" s="112"/>
      <c r="L14" s="85">
        <v>8</v>
      </c>
      <c r="M14" s="81" t="s">
        <v>66</v>
      </c>
      <c r="N14" s="86" t="s">
        <v>125</v>
      </c>
      <c r="O14" s="81" t="s">
        <v>67</v>
      </c>
      <c r="P14" s="82" t="s">
        <v>146</v>
      </c>
      <c r="Q14" s="83" t="s">
        <v>46</v>
      </c>
      <c r="R14" s="82" t="s">
        <v>167</v>
      </c>
    </row>
    <row r="15" spans="2:16" ht="19.5" customHeight="1">
      <c r="B15" s="104" t="s">
        <v>218</v>
      </c>
      <c r="C15" s="105"/>
      <c r="D15" s="105"/>
      <c r="E15" s="105"/>
      <c r="F15" s="106"/>
      <c r="H15" s="110"/>
      <c r="I15" s="111"/>
      <c r="J15" s="112"/>
      <c r="L15" s="85">
        <v>9</v>
      </c>
      <c r="M15" s="81" t="s">
        <v>68</v>
      </c>
      <c r="N15" s="86" t="s">
        <v>126</v>
      </c>
      <c r="O15" s="81" t="s">
        <v>69</v>
      </c>
      <c r="P15" s="82" t="s">
        <v>147</v>
      </c>
    </row>
    <row r="16" spans="2:16" ht="19.5" customHeight="1">
      <c r="B16" s="51"/>
      <c r="C16" s="52" t="s">
        <v>70</v>
      </c>
      <c r="D16" s="52" t="s">
        <v>71</v>
      </c>
      <c r="E16" s="54" t="s">
        <v>58</v>
      </c>
      <c r="F16" s="53"/>
      <c r="H16" s="110"/>
      <c r="I16" s="111"/>
      <c r="J16" s="112"/>
      <c r="L16" s="85">
        <v>10</v>
      </c>
      <c r="M16" s="81" t="s">
        <v>72</v>
      </c>
      <c r="N16" s="86" t="s">
        <v>127</v>
      </c>
      <c r="O16" s="81" t="s">
        <v>73</v>
      </c>
      <c r="P16" s="82" t="s">
        <v>148</v>
      </c>
    </row>
    <row r="17" spans="2:16" ht="19.5" customHeight="1">
      <c r="B17" s="51"/>
      <c r="C17" s="52" t="s">
        <v>4</v>
      </c>
      <c r="D17" s="52" t="s">
        <v>74</v>
      </c>
      <c r="E17" s="54" t="s">
        <v>121</v>
      </c>
      <c r="F17" s="53"/>
      <c r="H17" s="110"/>
      <c r="I17" s="111"/>
      <c r="J17" s="112"/>
      <c r="L17" s="85">
        <v>11</v>
      </c>
      <c r="M17" s="81" t="s">
        <v>75</v>
      </c>
      <c r="N17" s="86" t="s">
        <v>128</v>
      </c>
      <c r="O17" s="81" t="s">
        <v>76</v>
      </c>
      <c r="P17" s="82" t="s">
        <v>149</v>
      </c>
    </row>
    <row r="18" spans="2:16" ht="19.5" customHeight="1">
      <c r="B18" s="51"/>
      <c r="C18" s="52" t="s">
        <v>80</v>
      </c>
      <c r="D18" s="52" t="s">
        <v>77</v>
      </c>
      <c r="E18" s="54" t="s">
        <v>59</v>
      </c>
      <c r="F18" s="59"/>
      <c r="H18" s="110"/>
      <c r="I18" s="111"/>
      <c r="J18" s="112"/>
      <c r="L18" s="85">
        <v>12</v>
      </c>
      <c r="M18" s="81" t="s">
        <v>78</v>
      </c>
      <c r="N18" s="86" t="s">
        <v>129</v>
      </c>
      <c r="O18" s="81" t="s">
        <v>79</v>
      </c>
      <c r="P18" s="82" t="s">
        <v>150</v>
      </c>
    </row>
    <row r="19" spans="2:16" ht="19.5" customHeight="1">
      <c r="B19" s="51"/>
      <c r="C19" s="52" t="s">
        <v>241</v>
      </c>
      <c r="D19" s="52" t="s">
        <v>219</v>
      </c>
      <c r="E19" s="97" t="s">
        <v>454</v>
      </c>
      <c r="F19" s="60"/>
      <c r="H19" s="110"/>
      <c r="I19" s="111"/>
      <c r="J19" s="112"/>
      <c r="L19" s="85">
        <v>13</v>
      </c>
      <c r="M19" s="81" t="s">
        <v>81</v>
      </c>
      <c r="N19" s="81" t="s">
        <v>130</v>
      </c>
      <c r="O19" s="81" t="s">
        <v>82</v>
      </c>
      <c r="P19" s="82" t="s">
        <v>55</v>
      </c>
    </row>
    <row r="20" spans="2:16" ht="19.5" customHeight="1">
      <c r="B20" s="51"/>
      <c r="C20" s="52"/>
      <c r="D20" s="52"/>
      <c r="E20" s="55"/>
      <c r="F20" s="53"/>
      <c r="H20" s="110"/>
      <c r="I20" s="111"/>
      <c r="J20" s="112"/>
      <c r="L20" s="85">
        <v>14</v>
      </c>
      <c r="M20" s="81" t="s">
        <v>83</v>
      </c>
      <c r="N20" s="86" t="s">
        <v>131</v>
      </c>
      <c r="O20" s="81" t="s">
        <v>84</v>
      </c>
      <c r="P20" s="82" t="s">
        <v>151</v>
      </c>
    </row>
    <row r="21" spans="2:16" ht="19.5" customHeight="1">
      <c r="B21" s="51"/>
      <c r="C21" s="52"/>
      <c r="D21" s="52"/>
      <c r="E21" s="55"/>
      <c r="F21" s="53"/>
      <c r="H21" s="110"/>
      <c r="I21" s="111"/>
      <c r="J21" s="112"/>
      <c r="L21" s="85">
        <v>15</v>
      </c>
      <c r="M21" s="81" t="s">
        <v>85</v>
      </c>
      <c r="N21" s="86" t="s">
        <v>132</v>
      </c>
      <c r="O21" s="81" t="s">
        <v>86</v>
      </c>
      <c r="P21" s="82" t="s">
        <v>152</v>
      </c>
    </row>
    <row r="22" spans="2:16" ht="19.5" customHeight="1" thickBot="1">
      <c r="B22" s="56"/>
      <c r="C22" s="57"/>
      <c r="D22" s="57"/>
      <c r="E22" s="57"/>
      <c r="F22" s="58"/>
      <c r="H22" s="113"/>
      <c r="I22" s="114"/>
      <c r="J22" s="115"/>
      <c r="L22" s="85">
        <v>16</v>
      </c>
      <c r="M22" s="81" t="s">
        <v>87</v>
      </c>
      <c r="N22" s="86" t="s">
        <v>133</v>
      </c>
      <c r="O22" s="81" t="s">
        <v>88</v>
      </c>
      <c r="P22" s="82" t="s">
        <v>153</v>
      </c>
    </row>
    <row r="23" spans="2:16" ht="19.5" customHeight="1">
      <c r="B23" s="87"/>
      <c r="L23" s="85">
        <v>17</v>
      </c>
      <c r="M23" s="81" t="s">
        <v>89</v>
      </c>
      <c r="N23" s="81" t="s">
        <v>134</v>
      </c>
      <c r="O23" s="81" t="s">
        <v>90</v>
      </c>
      <c r="P23" s="82" t="s">
        <v>154</v>
      </c>
    </row>
    <row r="24" spans="2:16" ht="19.5" customHeight="1">
      <c r="B24" s="87"/>
      <c r="L24" s="85">
        <v>18</v>
      </c>
      <c r="M24" s="81" t="s">
        <v>91</v>
      </c>
      <c r="N24" s="86" t="s">
        <v>135</v>
      </c>
      <c r="O24" s="81" t="s">
        <v>92</v>
      </c>
      <c r="P24" s="82" t="s">
        <v>155</v>
      </c>
    </row>
    <row r="25" spans="12:16" ht="19.5" customHeight="1">
      <c r="L25" s="85">
        <v>19</v>
      </c>
      <c r="M25" s="81" t="s">
        <v>93</v>
      </c>
      <c r="N25" s="86" t="s">
        <v>136</v>
      </c>
      <c r="O25" s="81" t="s">
        <v>94</v>
      </c>
      <c r="P25" s="82" t="s">
        <v>156</v>
      </c>
    </row>
    <row r="26" spans="12:16" ht="19.5" customHeight="1">
      <c r="L26" s="85">
        <v>20</v>
      </c>
      <c r="M26" s="81" t="s">
        <v>95</v>
      </c>
      <c r="N26" s="88" t="s">
        <v>137</v>
      </c>
      <c r="O26" s="89" t="s">
        <v>96</v>
      </c>
      <c r="P26" s="90" t="s">
        <v>157</v>
      </c>
    </row>
    <row r="27" spans="12:16" ht="19.5" customHeight="1">
      <c r="L27" s="85">
        <v>21</v>
      </c>
      <c r="M27" s="81" t="s">
        <v>97</v>
      </c>
      <c r="N27" s="91"/>
      <c r="O27" s="92"/>
      <c r="P27" s="93"/>
    </row>
    <row r="28" spans="12:16" ht="19.5" customHeight="1">
      <c r="L28" s="85">
        <v>22</v>
      </c>
      <c r="M28" s="81" t="s">
        <v>98</v>
      </c>
      <c r="N28" s="94"/>
      <c r="O28" s="95"/>
      <c r="P28" s="96"/>
    </row>
    <row r="29" spans="12:16" ht="19.5" customHeight="1">
      <c r="L29" s="85">
        <v>23</v>
      </c>
      <c r="M29" s="81" t="s">
        <v>99</v>
      </c>
      <c r="N29" s="94"/>
      <c r="O29" s="95"/>
      <c r="P29" s="96"/>
    </row>
    <row r="30" spans="12:16" ht="19.5" customHeight="1">
      <c r="L30" s="85">
        <v>24</v>
      </c>
      <c r="M30" s="81" t="s">
        <v>100</v>
      </c>
      <c r="N30" s="94"/>
      <c r="O30" s="95"/>
      <c r="P30" s="96"/>
    </row>
    <row r="31" spans="12:16" ht="19.5" customHeight="1">
      <c r="L31" s="85">
        <v>25</v>
      </c>
      <c r="M31" s="81" t="s">
        <v>101</v>
      </c>
      <c r="N31" s="94"/>
      <c r="O31" s="95"/>
      <c r="P31" s="96"/>
    </row>
    <row r="32" spans="12:16" ht="19.5" customHeight="1">
      <c r="L32" s="85">
        <v>26</v>
      </c>
      <c r="M32" s="81" t="s">
        <v>102</v>
      </c>
      <c r="N32" s="94"/>
      <c r="O32" s="95"/>
      <c r="P32" s="96"/>
    </row>
    <row r="33" spans="12:16" ht="19.5" customHeight="1">
      <c r="L33" s="85">
        <v>27</v>
      </c>
      <c r="M33" s="81" t="s">
        <v>103</v>
      </c>
      <c r="N33" s="94"/>
      <c r="O33" s="95"/>
      <c r="P33" s="96"/>
    </row>
    <row r="34" spans="12:16" ht="19.5" customHeight="1">
      <c r="L34" s="85">
        <v>28</v>
      </c>
      <c r="M34" s="81" t="s">
        <v>104</v>
      </c>
      <c r="N34" s="94"/>
      <c r="O34" s="95"/>
      <c r="P34" s="96"/>
    </row>
    <row r="35" spans="12:16" ht="19.5" customHeight="1">
      <c r="L35" s="85">
        <v>29</v>
      </c>
      <c r="M35" s="81" t="s">
        <v>105</v>
      </c>
      <c r="N35" s="94"/>
      <c r="O35" s="95"/>
      <c r="P35" s="96"/>
    </row>
    <row r="36" spans="12:16" ht="19.5" customHeight="1">
      <c r="L36" s="85">
        <v>30</v>
      </c>
      <c r="M36" s="81" t="s">
        <v>106</v>
      </c>
      <c r="N36" s="94"/>
      <c r="O36" s="95"/>
      <c r="P36" s="96"/>
    </row>
    <row r="37" spans="12:16" ht="19.5" customHeight="1">
      <c r="L37" s="85">
        <v>31</v>
      </c>
      <c r="M37" s="81" t="s">
        <v>107</v>
      </c>
      <c r="N37" s="94"/>
      <c r="O37" s="95"/>
      <c r="P37" s="96"/>
    </row>
    <row r="38" spans="12:16" ht="19.5" customHeight="1">
      <c r="L38" s="85">
        <v>32</v>
      </c>
      <c r="M38" s="81" t="s">
        <v>108</v>
      </c>
      <c r="N38" s="94"/>
      <c r="O38" s="95"/>
      <c r="P38" s="96"/>
    </row>
    <row r="39" spans="12:16" ht="19.5" customHeight="1">
      <c r="L39" s="85">
        <v>33</v>
      </c>
      <c r="M39" s="81" t="s">
        <v>109</v>
      </c>
      <c r="N39" s="94"/>
      <c r="O39" s="95"/>
      <c r="P39" s="96"/>
    </row>
    <row r="40" spans="12:16" ht="19.5" customHeight="1">
      <c r="L40" s="85">
        <v>34</v>
      </c>
      <c r="M40" s="81" t="s">
        <v>110</v>
      </c>
      <c r="N40" s="94"/>
      <c r="O40" s="95"/>
      <c r="P40" s="96"/>
    </row>
    <row r="41" spans="12:16" ht="19.5" customHeight="1">
      <c r="L41" s="85">
        <v>35</v>
      </c>
      <c r="M41" s="81" t="s">
        <v>111</v>
      </c>
      <c r="N41" s="94"/>
      <c r="O41" s="95"/>
      <c r="P41" s="96"/>
    </row>
    <row r="42" spans="12:16" ht="19.5" customHeight="1">
      <c r="L42" s="85">
        <v>36</v>
      </c>
      <c r="M42" s="81" t="s">
        <v>112</v>
      </c>
      <c r="N42" s="94"/>
      <c r="O42" s="95"/>
      <c r="P42" s="96"/>
    </row>
    <row r="43" spans="12:16" ht="19.5" customHeight="1">
      <c r="L43" s="85">
        <v>37</v>
      </c>
      <c r="M43" s="81" t="s">
        <v>113</v>
      </c>
      <c r="N43" s="94"/>
      <c r="O43" s="95"/>
      <c r="P43" s="96"/>
    </row>
    <row r="44" spans="12:16" ht="19.5" customHeight="1">
      <c r="L44" s="85">
        <v>38</v>
      </c>
      <c r="M44" s="81" t="s">
        <v>114</v>
      </c>
      <c r="N44" s="94"/>
      <c r="O44" s="95"/>
      <c r="P44" s="96"/>
    </row>
    <row r="45" spans="12:16" ht="19.5" customHeight="1">
      <c r="L45" s="85">
        <v>39</v>
      </c>
      <c r="M45" s="81" t="s">
        <v>115</v>
      </c>
      <c r="N45" s="94"/>
      <c r="O45" s="95"/>
      <c r="P45" s="96"/>
    </row>
    <row r="71" ht="19.5" customHeight="1">
      <c r="N71" s="77"/>
    </row>
  </sheetData>
  <sheetProtection password="DB05" sheet="1" objects="1" scenarios="1" selectLockedCells="1"/>
  <mergeCells count="4">
    <mergeCell ref="B2:F2"/>
    <mergeCell ref="B3:F3"/>
    <mergeCell ref="B15:F15"/>
    <mergeCell ref="H2:J22"/>
  </mergeCells>
  <dataValidations count="3">
    <dataValidation allowBlank="1" showInputMessage="1" showErrorMessage="1" errorTitle="Chọn trường" error="Chọn Cancel rồi nhấn vào phím mũi tên và chọn trường" sqref="E18"/>
    <dataValidation type="list" allowBlank="1" showInputMessage="1" showErrorMessage="1" prompt="Nhấn vào mũi tên bên cạnh để chọn Trường" errorTitle="Chọn Trường sai" error="Chọn Cancel rồi nhấn vào mũi tên và chọn  Trường" sqref="E17">
      <formula1>$N$6:$N$26</formula1>
    </dataValidation>
    <dataValidation type="list" allowBlank="1" showInputMessage="1" showErrorMessage="1" prompt="Nhấn vào mũi tên để chọn năm học" errorTitle="Hãy chọn năm" error="Chọn Cancel rồi nhấn vào mũi tên và chọn năm học" sqref="E16">
      <formula1>$M$6:$M$45</formula1>
    </dataValidation>
  </dataValidations>
  <printOptions/>
  <pageMargins left="0.75" right="0.75" top="2.25"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E256"/>
  <sheetViews>
    <sheetView zoomScale="130" zoomScaleNormal="130" zoomScalePageLayoutView="0" workbookViewId="0" topLeftCell="A1">
      <pane xSplit="5" ySplit="6" topLeftCell="F22" activePane="bottomRight" state="frozen"/>
      <selection pane="topLeft" activeCell="B1" sqref="B1"/>
      <selection pane="topRight" activeCell="F1" sqref="F1"/>
      <selection pane="bottomLeft" activeCell="B7" sqref="B7"/>
      <selection pane="bottomRight" activeCell="N32" sqref="N32"/>
    </sheetView>
  </sheetViews>
  <sheetFormatPr defaultColWidth="9.140625" defaultRowHeight="12.75"/>
  <cols>
    <col min="1" max="1" width="4.7109375" style="9" hidden="1" customWidth="1"/>
    <col min="2" max="3" width="4.7109375" style="9" customWidth="1"/>
    <col min="4" max="5" width="4.7109375" style="9" hidden="1" customWidth="1"/>
    <col min="6" max="6" width="25.7109375" style="9" bestFit="1" customWidth="1"/>
    <col min="7" max="7" width="10.7109375" style="61" customWidth="1"/>
    <col min="8" max="8" width="4.7109375" style="9" customWidth="1"/>
    <col min="9" max="9" width="24.00390625" style="9" customWidth="1"/>
    <col min="10" max="10" width="4.7109375" style="9" customWidth="1"/>
    <col min="11" max="11" width="13.7109375" style="9" bestFit="1" customWidth="1"/>
    <col min="12" max="12" width="5.8515625" style="9" bestFit="1" customWidth="1"/>
    <col min="13" max="14" width="24.7109375" style="9" bestFit="1" customWidth="1"/>
    <col min="15" max="15" width="5.7109375" style="9" customWidth="1"/>
    <col min="16" max="17" width="4.28125" style="9" bestFit="1" customWidth="1"/>
    <col min="18" max="18" width="6.421875" style="9" customWidth="1"/>
    <col min="19" max="19" width="9.140625" style="9" customWidth="1"/>
    <col min="20" max="21" width="4.28125" style="9" hidden="1" customWidth="1"/>
    <col min="22" max="22" width="7.28125" style="9" hidden="1" customWidth="1"/>
    <col min="23" max="23" width="10.140625" style="9" hidden="1" customWidth="1"/>
    <col min="24" max="31" width="6.28125" style="9" hidden="1" customWidth="1"/>
    <col min="32" max="16384" width="9.140625" style="9" customWidth="1"/>
  </cols>
  <sheetData>
    <row r="1" spans="2:8" s="1" customFormat="1" ht="18" customHeight="1">
      <c r="B1" s="116" t="s">
        <v>168</v>
      </c>
      <c r="C1" s="116"/>
      <c r="D1" s="116"/>
      <c r="E1" s="116"/>
      <c r="F1" s="116"/>
      <c r="G1" s="116"/>
      <c r="H1" s="116"/>
    </row>
    <row r="2" spans="2:8" s="1" customFormat="1" ht="18" customHeight="1">
      <c r="B2" s="117" t="str">
        <f>IF('Thong tin'!$E$17="","",'Thong tin'!$C$17&amp;" "&amp;'Thong tin'!$E$17)</f>
        <v>Trường THCS  Bình Minh</v>
      </c>
      <c r="C2" s="117"/>
      <c r="D2" s="117"/>
      <c r="E2" s="117"/>
      <c r="F2" s="117"/>
      <c r="G2" s="117"/>
      <c r="H2" s="117"/>
    </row>
    <row r="3" spans="2:31" ht="15.75">
      <c r="B3" s="16"/>
      <c r="C3" s="16"/>
      <c r="D3" s="120" t="s">
        <v>34</v>
      </c>
      <c r="E3" s="120"/>
      <c r="F3" s="120"/>
      <c r="G3" s="120"/>
      <c r="H3" s="120"/>
      <c r="I3" s="120"/>
      <c r="J3" s="120"/>
      <c r="K3" s="120"/>
      <c r="L3" s="120"/>
      <c r="M3" s="120"/>
      <c r="N3" s="120"/>
      <c r="O3" s="120"/>
      <c r="P3" s="120"/>
      <c r="Q3" s="120"/>
      <c r="R3" s="120"/>
      <c r="W3" s="11" t="s">
        <v>227</v>
      </c>
      <c r="X3" s="11" t="s">
        <v>229</v>
      </c>
      <c r="Y3" s="11" t="s">
        <v>230</v>
      </c>
      <c r="Z3" s="11" t="s">
        <v>231</v>
      </c>
      <c r="AA3" s="11" t="s">
        <v>232</v>
      </c>
      <c r="AB3" s="11" t="s">
        <v>233</v>
      </c>
      <c r="AC3" s="11" t="s">
        <v>234</v>
      </c>
      <c r="AD3" s="11" t="s">
        <v>235</v>
      </c>
      <c r="AE3" s="11" t="s">
        <v>236</v>
      </c>
    </row>
    <row r="4" spans="2:31" ht="15.75" customHeight="1">
      <c r="B4" s="118" t="s">
        <v>169</v>
      </c>
      <c r="C4" s="118"/>
      <c r="D4" s="118"/>
      <c r="E4" s="118"/>
      <c r="F4" s="118"/>
      <c r="G4" s="118"/>
      <c r="H4" s="118"/>
      <c r="I4" s="118"/>
      <c r="J4" s="118"/>
      <c r="K4" s="118"/>
      <c r="L4" s="119" t="str">
        <f>IF('Thong tin'!E16="","",'Thong tin'!E16)</f>
        <v>2013 - 2014</v>
      </c>
      <c r="M4" s="119"/>
      <c r="N4" s="119"/>
      <c r="O4" s="119"/>
      <c r="P4" s="119"/>
      <c r="Q4" s="119"/>
      <c r="R4" s="119"/>
      <c r="W4" s="11" t="s">
        <v>228</v>
      </c>
      <c r="X4" s="11">
        <f>COUNTIF($V$7:$V$206,"To")</f>
        <v>1</v>
      </c>
      <c r="Y4" s="11">
        <f>COUNTIF($V$7:$V$206,"L")</f>
        <v>3</v>
      </c>
      <c r="Z4" s="11">
        <f>COUNTIF($V$7:$V$206,"H")</f>
        <v>5</v>
      </c>
      <c r="AA4" s="11">
        <f>COUNTIF($V$7:$V$206,"V")</f>
        <v>5</v>
      </c>
      <c r="AB4" s="11">
        <f>COUNTIF($V$7:$V$206,"S")</f>
        <v>5</v>
      </c>
      <c r="AC4" s="11">
        <f>COUNTIF($V$7:$V$206,"D")</f>
        <v>0</v>
      </c>
      <c r="AD4" s="11">
        <f>COUNTIF($V$7:$V$206,"Si")</f>
        <v>0</v>
      </c>
      <c r="AE4" s="11">
        <f>COUNTIF($V$7:$V$206,"TA")</f>
        <v>0</v>
      </c>
    </row>
    <row r="5" spans="23:30" ht="12.75">
      <c r="W5" s="11" t="s">
        <v>31</v>
      </c>
      <c r="X5" s="11" t="s">
        <v>32</v>
      </c>
      <c r="Y5" s="11" t="s">
        <v>33</v>
      </c>
      <c r="Z5" s="11" t="s">
        <v>32</v>
      </c>
      <c r="AA5" s="11" t="s">
        <v>16</v>
      </c>
      <c r="AB5" s="11" t="s">
        <v>17</v>
      </c>
      <c r="AC5" s="11"/>
      <c r="AD5" s="11"/>
    </row>
    <row r="6" spans="1:30" ht="56.25">
      <c r="A6" s="17" t="s">
        <v>220</v>
      </c>
      <c r="B6" s="47" t="s">
        <v>221</v>
      </c>
      <c r="C6" s="47" t="s">
        <v>222</v>
      </c>
      <c r="D6" s="47" t="s">
        <v>223</v>
      </c>
      <c r="E6" s="47" t="s">
        <v>224</v>
      </c>
      <c r="F6" s="48" t="s">
        <v>1</v>
      </c>
      <c r="G6" s="62" t="s">
        <v>242</v>
      </c>
      <c r="H6" s="47" t="s">
        <v>6</v>
      </c>
      <c r="I6" s="47" t="s">
        <v>21</v>
      </c>
      <c r="J6" s="48" t="s">
        <v>2</v>
      </c>
      <c r="K6" s="48" t="s">
        <v>4</v>
      </c>
      <c r="L6" s="47" t="s">
        <v>35</v>
      </c>
      <c r="M6" s="48" t="s">
        <v>12</v>
      </c>
      <c r="N6" s="48" t="s">
        <v>3</v>
      </c>
      <c r="O6" s="47" t="s">
        <v>22</v>
      </c>
      <c r="P6" s="47" t="s">
        <v>14</v>
      </c>
      <c r="Q6" s="47" t="s">
        <v>15</v>
      </c>
      <c r="R6" s="47" t="s">
        <v>23</v>
      </c>
      <c r="T6" s="12" t="s">
        <v>225</v>
      </c>
      <c r="U6" s="12" t="s">
        <v>226</v>
      </c>
      <c r="V6" s="11" t="s">
        <v>159</v>
      </c>
      <c r="W6" s="11" t="s">
        <v>13</v>
      </c>
      <c r="X6" s="11" t="s">
        <v>24</v>
      </c>
      <c r="Y6" s="11" t="s">
        <v>25</v>
      </c>
      <c r="Z6" s="11" t="s">
        <v>26</v>
      </c>
      <c r="AA6" s="11" t="s">
        <v>27</v>
      </c>
      <c r="AB6" s="11" t="s">
        <v>28</v>
      </c>
      <c r="AC6" s="11" t="s">
        <v>29</v>
      </c>
      <c r="AD6" s="11" t="s">
        <v>46</v>
      </c>
    </row>
    <row r="7" spans="1:22" ht="12.75">
      <c r="A7" s="45"/>
      <c r="B7" s="13">
        <f>IF(F7="","",1)</f>
        <v>1</v>
      </c>
      <c r="C7" s="44" t="str">
        <f>IF(OR(F7="",U7=""),"","00"&amp;U7)</f>
        <v>001</v>
      </c>
      <c r="D7" s="13"/>
      <c r="E7" s="13"/>
      <c r="F7" s="63" t="s">
        <v>455</v>
      </c>
      <c r="G7" s="64" t="s">
        <v>463</v>
      </c>
      <c r="H7" s="65" t="s">
        <v>17</v>
      </c>
      <c r="I7" s="66" t="s">
        <v>462</v>
      </c>
      <c r="J7" s="67" t="s">
        <v>456</v>
      </c>
      <c r="K7" s="13" t="str">
        <f>IF(OR('Thong tin'!$E$17="",F7=""),"",'Thong tin'!$E$17)</f>
        <v> Bình Minh</v>
      </c>
      <c r="L7" s="67" t="s">
        <v>24</v>
      </c>
      <c r="M7" s="68" t="s">
        <v>461</v>
      </c>
      <c r="N7" s="68" t="s">
        <v>461</v>
      </c>
      <c r="O7" s="69">
        <v>9.3</v>
      </c>
      <c r="P7" s="67" t="s">
        <v>31</v>
      </c>
      <c r="Q7" s="67" t="s">
        <v>33</v>
      </c>
      <c r="R7" s="67"/>
      <c r="T7" s="14" t="s">
        <v>177</v>
      </c>
      <c r="U7" s="15">
        <f>IF(V7="","",COUNTIF($V$7:V7,V7))</f>
        <v>1</v>
      </c>
      <c r="V7" s="11" t="str">
        <f>IF(L7="","",VLOOKUP(L7,'Thong tin'!$Q$7:$R$14,2,))</f>
        <v>L</v>
      </c>
    </row>
    <row r="8" spans="1:22" ht="12.75">
      <c r="A8" s="46"/>
      <c r="B8" s="13">
        <f>IF(F8="","",MAX($B$7:B7)+1)</f>
        <v>2</v>
      </c>
      <c r="C8" s="44" t="str">
        <f>IF(OR(F8="",U8=""),"","00"&amp;U8)</f>
        <v>002</v>
      </c>
      <c r="D8" s="13"/>
      <c r="E8" s="13"/>
      <c r="F8" s="63" t="s">
        <v>569</v>
      </c>
      <c r="G8" s="64" t="s">
        <v>466</v>
      </c>
      <c r="H8" s="65" t="s">
        <v>16</v>
      </c>
      <c r="I8" s="66" t="s">
        <v>570</v>
      </c>
      <c r="J8" s="67" t="s">
        <v>457</v>
      </c>
      <c r="K8" s="13" t="str">
        <f>IF(OR('Thong tin'!$E$17="",F8=""),"",'Thong tin'!$E$17)</f>
        <v> Bình Minh</v>
      </c>
      <c r="L8" s="67" t="s">
        <v>24</v>
      </c>
      <c r="M8" s="68" t="s">
        <v>461</v>
      </c>
      <c r="N8" s="68" t="s">
        <v>461</v>
      </c>
      <c r="O8" s="69">
        <v>9.2</v>
      </c>
      <c r="P8" s="67" t="s">
        <v>31</v>
      </c>
      <c r="Q8" s="67" t="s">
        <v>33</v>
      </c>
      <c r="R8" s="67"/>
      <c r="T8" s="14" t="s">
        <v>178</v>
      </c>
      <c r="U8" s="15">
        <f>IF(V8="","",COUNTIF($V$7:V8,V8))</f>
        <v>2</v>
      </c>
      <c r="V8" s="11" t="str">
        <f>IF(L8="","",VLOOKUP(L8,'Thong tin'!$Q$7:$R$14,2,))</f>
        <v>L</v>
      </c>
    </row>
    <row r="9" spans="1:22" ht="12.75">
      <c r="A9" s="46"/>
      <c r="B9" s="13">
        <f>IF(F9="","",MAX($B$7:B8)+1)</f>
        <v>3</v>
      </c>
      <c r="C9" s="44" t="str">
        <f aca="true" t="shared" si="0" ref="C9:C66">IF(OR(F9="",U9=""),"","00"&amp;U9)</f>
        <v>003</v>
      </c>
      <c r="D9" s="13"/>
      <c r="E9" s="13"/>
      <c r="F9" s="63" t="s">
        <v>458</v>
      </c>
      <c r="G9" s="64" t="s">
        <v>467</v>
      </c>
      <c r="H9" s="65" t="s">
        <v>16</v>
      </c>
      <c r="I9" s="66" t="s">
        <v>462</v>
      </c>
      <c r="J9" s="67" t="s">
        <v>457</v>
      </c>
      <c r="K9" s="13" t="str">
        <f>IF(OR('Thong tin'!$E$17="",F9=""),"",'Thong tin'!$E$17)</f>
        <v> Bình Minh</v>
      </c>
      <c r="L9" s="67" t="s">
        <v>24</v>
      </c>
      <c r="M9" s="68" t="s">
        <v>461</v>
      </c>
      <c r="N9" s="68" t="s">
        <v>461</v>
      </c>
      <c r="O9" s="69">
        <v>9</v>
      </c>
      <c r="P9" s="67" t="s">
        <v>31</v>
      </c>
      <c r="Q9" s="67" t="s">
        <v>33</v>
      </c>
      <c r="R9" s="67"/>
      <c r="T9" s="14" t="s">
        <v>179</v>
      </c>
      <c r="U9" s="15">
        <f>IF(V9="","",COUNTIF($V$7:V9,V9))</f>
        <v>3</v>
      </c>
      <c r="V9" s="11" t="str">
        <f>IF(L9="","",VLOOKUP(L9,'Thong tin'!$Q$7:$R$14,2,))</f>
        <v>L</v>
      </c>
    </row>
    <row r="10" spans="1:22" ht="12.75">
      <c r="A10" s="46"/>
      <c r="B10" s="13">
        <f>IF(F10="","",MAX($B$7:B9)+1)</f>
        <v>4</v>
      </c>
      <c r="C10" s="44">
        <f t="shared" si="0"/>
      </c>
      <c r="D10" s="13"/>
      <c r="E10" s="13"/>
      <c r="F10" s="63" t="s">
        <v>459</v>
      </c>
      <c r="G10" s="64" t="s">
        <v>464</v>
      </c>
      <c r="H10" s="65" t="s">
        <v>17</v>
      </c>
      <c r="I10" s="66" t="s">
        <v>462</v>
      </c>
      <c r="J10" s="67" t="s">
        <v>456</v>
      </c>
      <c r="K10" s="13" t="str">
        <f>IF(OR('Thong tin'!$E$17="",F10=""),"",'Thong tin'!$E$17)</f>
        <v> Bình Minh</v>
      </c>
      <c r="L10" s="67" t="s">
        <v>24</v>
      </c>
      <c r="M10" s="68" t="s">
        <v>461</v>
      </c>
      <c r="N10" s="68" t="s">
        <v>461</v>
      </c>
      <c r="O10" s="69">
        <v>9</v>
      </c>
      <c r="P10" s="67" t="s">
        <v>31</v>
      </c>
      <c r="Q10" s="67" t="s">
        <v>33</v>
      </c>
      <c r="R10" s="67"/>
      <c r="T10" s="14" t="s">
        <v>180</v>
      </c>
      <c r="U10" s="15">
        <f>IF(V10="","",COUNTIF($V$7:V10,V10))</f>
      </c>
      <c r="V10" s="11"/>
    </row>
    <row r="11" spans="1:22" ht="12.75">
      <c r="A11" s="46"/>
      <c r="B11" s="13">
        <f>IF(F11="","",MAX($B$7:B10)+1)</f>
        <v>5</v>
      </c>
      <c r="C11" s="44">
        <f t="shared" si="0"/>
      </c>
      <c r="D11" s="13"/>
      <c r="E11" s="13"/>
      <c r="F11" s="63" t="s">
        <v>460</v>
      </c>
      <c r="G11" s="64" t="s">
        <v>465</v>
      </c>
      <c r="H11" s="65" t="s">
        <v>17</v>
      </c>
      <c r="I11" s="66" t="s">
        <v>462</v>
      </c>
      <c r="J11" s="67" t="s">
        <v>456</v>
      </c>
      <c r="K11" s="13" t="str">
        <f>IF(OR('Thong tin'!$E$17="",F11=""),"",'Thong tin'!$E$17)</f>
        <v> Bình Minh</v>
      </c>
      <c r="L11" s="67" t="s">
        <v>24</v>
      </c>
      <c r="M11" s="68" t="s">
        <v>461</v>
      </c>
      <c r="N11" s="68" t="s">
        <v>461</v>
      </c>
      <c r="O11" s="69">
        <v>9.3</v>
      </c>
      <c r="P11" s="67" t="s">
        <v>31</v>
      </c>
      <c r="Q11" s="67" t="s">
        <v>33</v>
      </c>
      <c r="R11" s="67"/>
      <c r="T11" s="14" t="s">
        <v>181</v>
      </c>
      <c r="U11" s="15">
        <f>IF(V11="","",COUNTIF($V$7:V11,V11))</f>
      </c>
      <c r="V11" s="11"/>
    </row>
    <row r="12" spans="1:22" ht="12.75">
      <c r="A12" s="46"/>
      <c r="B12" s="13">
        <f>IF(F12="","",MAX($B$7:B11)+1)</f>
        <v>6</v>
      </c>
      <c r="C12" s="44">
        <f t="shared" si="0"/>
      </c>
      <c r="D12" s="13"/>
      <c r="E12" s="13"/>
      <c r="F12" s="63" t="s">
        <v>470</v>
      </c>
      <c r="G12" s="64" t="s">
        <v>471</v>
      </c>
      <c r="H12" s="65" t="s">
        <v>17</v>
      </c>
      <c r="I12" s="66" t="s">
        <v>462</v>
      </c>
      <c r="J12" s="67" t="s">
        <v>469</v>
      </c>
      <c r="K12" s="13" t="str">
        <f>IF(OR('Thong tin'!$E$17="",F12=""),"",'Thong tin'!$E$17)</f>
        <v> Bình Minh</v>
      </c>
      <c r="L12" s="67" t="s">
        <v>29</v>
      </c>
      <c r="M12" s="68" t="s">
        <v>480</v>
      </c>
      <c r="N12" s="68" t="s">
        <v>480</v>
      </c>
      <c r="O12" s="69">
        <v>9.1</v>
      </c>
      <c r="P12" s="67" t="s">
        <v>31</v>
      </c>
      <c r="Q12" s="67" t="s">
        <v>33</v>
      </c>
      <c r="R12" s="67"/>
      <c r="T12" s="14" t="s">
        <v>182</v>
      </c>
      <c r="U12" s="15">
        <f>IF(V12="","",COUNTIF($V$7:V12,V12))</f>
      </c>
      <c r="V12" s="11"/>
    </row>
    <row r="13" spans="1:22" ht="12.75">
      <c r="A13" s="46"/>
      <c r="B13" s="13">
        <f>IF(F13="","",MAX($B$7:B12)+1)</f>
        <v>7</v>
      </c>
      <c r="C13" s="44">
        <f t="shared" si="0"/>
      </c>
      <c r="D13" s="13"/>
      <c r="E13" s="13"/>
      <c r="F13" s="63" t="s">
        <v>472</v>
      </c>
      <c r="G13" s="64" t="s">
        <v>473</v>
      </c>
      <c r="H13" s="65" t="s">
        <v>16</v>
      </c>
      <c r="I13" s="66" t="s">
        <v>462</v>
      </c>
      <c r="J13" s="67" t="s">
        <v>468</v>
      </c>
      <c r="K13" s="13" t="str">
        <f>IF(OR('Thong tin'!$E$17="",F13=""),"",'Thong tin'!$E$17)</f>
        <v> Bình Minh</v>
      </c>
      <c r="L13" s="67" t="s">
        <v>29</v>
      </c>
      <c r="M13" s="68" t="s">
        <v>480</v>
      </c>
      <c r="N13" s="68" t="s">
        <v>480</v>
      </c>
      <c r="O13" s="69">
        <v>8.9</v>
      </c>
      <c r="P13" s="67" t="s">
        <v>31</v>
      </c>
      <c r="Q13" s="67" t="s">
        <v>33</v>
      </c>
      <c r="R13" s="67"/>
      <c r="T13" s="14" t="s">
        <v>183</v>
      </c>
      <c r="U13" s="15">
        <f>IF(V13="","",COUNTIF($V$7:V13,V13))</f>
      </c>
      <c r="V13" s="11"/>
    </row>
    <row r="14" spans="1:22" ht="12.75">
      <c r="A14" s="46"/>
      <c r="B14" s="13">
        <f>IF(F14="","",MAX($B$7:B13)+1)</f>
        <v>8</v>
      </c>
      <c r="C14" s="44">
        <f t="shared" si="0"/>
      </c>
      <c r="D14" s="13"/>
      <c r="E14" s="13"/>
      <c r="F14" s="63" t="s">
        <v>476</v>
      </c>
      <c r="G14" s="64" t="s">
        <v>477</v>
      </c>
      <c r="H14" s="65" t="s">
        <v>16</v>
      </c>
      <c r="I14" s="66" t="s">
        <v>462</v>
      </c>
      <c r="J14" s="67" t="s">
        <v>468</v>
      </c>
      <c r="K14" s="13" t="str">
        <f>IF(OR('Thong tin'!$E$17="",F14=""),"",'Thong tin'!$E$17)</f>
        <v> Bình Minh</v>
      </c>
      <c r="L14" s="67" t="s">
        <v>29</v>
      </c>
      <c r="M14" s="68" t="s">
        <v>480</v>
      </c>
      <c r="N14" s="68" t="s">
        <v>480</v>
      </c>
      <c r="O14" s="69">
        <v>9.1</v>
      </c>
      <c r="P14" s="67" t="s">
        <v>31</v>
      </c>
      <c r="Q14" s="67" t="s">
        <v>33</v>
      </c>
      <c r="R14" s="67"/>
      <c r="T14" s="14" t="s">
        <v>184</v>
      </c>
      <c r="U14" s="15">
        <f>IF(V14="","",COUNTIF($V$7:V14,V14))</f>
      </c>
      <c r="V14" s="11"/>
    </row>
    <row r="15" spans="1:22" ht="12.75">
      <c r="A15" s="46"/>
      <c r="B15" s="13">
        <f>IF(F15="","",MAX($B$7:B14)+1)</f>
        <v>9</v>
      </c>
      <c r="C15" s="44">
        <f t="shared" si="0"/>
      </c>
      <c r="D15" s="13"/>
      <c r="E15" s="13"/>
      <c r="F15" s="63" t="s">
        <v>474</v>
      </c>
      <c r="G15" s="64" t="s">
        <v>475</v>
      </c>
      <c r="H15" s="65" t="s">
        <v>17</v>
      </c>
      <c r="I15" s="66" t="s">
        <v>462</v>
      </c>
      <c r="J15" s="67" t="s">
        <v>456</v>
      </c>
      <c r="K15" s="13" t="str">
        <f>IF(OR('Thong tin'!$E$17="",F15=""),"",'Thong tin'!$E$17)</f>
        <v> Bình Minh</v>
      </c>
      <c r="L15" s="67" t="s">
        <v>29</v>
      </c>
      <c r="M15" s="68" t="s">
        <v>480</v>
      </c>
      <c r="N15" s="68" t="s">
        <v>480</v>
      </c>
      <c r="O15" s="69">
        <v>9.3</v>
      </c>
      <c r="P15" s="67" t="s">
        <v>31</v>
      </c>
      <c r="Q15" s="67" t="s">
        <v>33</v>
      </c>
      <c r="R15" s="67"/>
      <c r="T15" s="14" t="s">
        <v>185</v>
      </c>
      <c r="U15" s="15">
        <f>IF(V15="","",COUNTIF($V$7:V15,V15))</f>
      </c>
      <c r="V15" s="11"/>
    </row>
    <row r="16" spans="1:22" ht="12.75">
      <c r="A16" s="46"/>
      <c r="B16" s="13">
        <f>IF(F16="","",MAX($B$7:B15)+1)</f>
        <v>10</v>
      </c>
      <c r="C16" s="44">
        <f t="shared" si="0"/>
      </c>
      <c r="D16" s="13"/>
      <c r="E16" s="13"/>
      <c r="F16" s="63" t="s">
        <v>478</v>
      </c>
      <c r="G16" s="64" t="s">
        <v>479</v>
      </c>
      <c r="H16" s="65" t="s">
        <v>16</v>
      </c>
      <c r="I16" s="66" t="s">
        <v>462</v>
      </c>
      <c r="J16" s="67" t="s">
        <v>456</v>
      </c>
      <c r="K16" s="13" t="str">
        <f>IF(OR('Thong tin'!$E$17="",F16=""),"",'Thong tin'!$E$17)</f>
        <v> Bình Minh</v>
      </c>
      <c r="L16" s="67" t="s">
        <v>29</v>
      </c>
      <c r="M16" s="68" t="s">
        <v>480</v>
      </c>
      <c r="N16" s="68" t="s">
        <v>480</v>
      </c>
      <c r="O16" s="69">
        <v>9</v>
      </c>
      <c r="P16" s="67" t="s">
        <v>31</v>
      </c>
      <c r="Q16" s="67" t="s">
        <v>33</v>
      </c>
      <c r="R16" s="67"/>
      <c r="T16" s="14" t="s">
        <v>186</v>
      </c>
      <c r="U16" s="15">
        <f>IF(V16="","",COUNTIF($V$7:V16,V16))</f>
      </c>
      <c r="V16" s="11"/>
    </row>
    <row r="17" spans="1:22" ht="12.75">
      <c r="A17" s="46"/>
      <c r="B17" s="13">
        <f>IF(F17="","",MAX($B$7:B16)+1)</f>
        <v>11</v>
      </c>
      <c r="C17" s="44">
        <f t="shared" si="0"/>
      </c>
      <c r="D17" s="13"/>
      <c r="E17" s="13"/>
      <c r="F17" s="63" t="s">
        <v>481</v>
      </c>
      <c r="G17" s="64" t="s">
        <v>482</v>
      </c>
      <c r="H17" s="65" t="s">
        <v>16</v>
      </c>
      <c r="I17" s="66" t="s">
        <v>462</v>
      </c>
      <c r="J17" s="67" t="s">
        <v>457</v>
      </c>
      <c r="K17" s="13" t="str">
        <f>IF(OR('Thong tin'!$E$17="",F17=""),"",'Thong tin'!$E$17)</f>
        <v> Bình Minh</v>
      </c>
      <c r="L17" s="67" t="s">
        <v>26</v>
      </c>
      <c r="M17" s="68" t="s">
        <v>491</v>
      </c>
      <c r="N17" s="68" t="s">
        <v>491</v>
      </c>
      <c r="O17" s="69">
        <v>9.5</v>
      </c>
      <c r="P17" s="67" t="s">
        <v>31</v>
      </c>
      <c r="Q17" s="67" t="s">
        <v>33</v>
      </c>
      <c r="R17" s="67"/>
      <c r="T17" s="14" t="s">
        <v>187</v>
      </c>
      <c r="U17" s="15">
        <f>IF(V17="","",COUNTIF($V$7:V17,V17))</f>
      </c>
      <c r="V17" s="11"/>
    </row>
    <row r="18" spans="1:22" ht="12.75">
      <c r="A18" s="46"/>
      <c r="B18" s="13">
        <f>IF(F18="","",MAX($B$7:B17)+1)</f>
        <v>12</v>
      </c>
      <c r="C18" s="44">
        <f t="shared" si="0"/>
      </c>
      <c r="D18" s="13"/>
      <c r="E18" s="13"/>
      <c r="F18" s="63" t="s">
        <v>483</v>
      </c>
      <c r="G18" s="64" t="s">
        <v>484</v>
      </c>
      <c r="H18" s="65" t="s">
        <v>17</v>
      </c>
      <c r="I18" s="66" t="s">
        <v>570</v>
      </c>
      <c r="J18" s="67" t="s">
        <v>457</v>
      </c>
      <c r="K18" s="13" t="str">
        <f>IF(OR('Thong tin'!$E$17="",F18=""),"",'Thong tin'!$E$17)</f>
        <v> Bình Minh</v>
      </c>
      <c r="L18" s="67" t="s">
        <v>26</v>
      </c>
      <c r="M18" s="68" t="s">
        <v>491</v>
      </c>
      <c r="N18" s="68" t="s">
        <v>491</v>
      </c>
      <c r="O18" s="69">
        <v>9.4</v>
      </c>
      <c r="P18" s="67" t="s">
        <v>31</v>
      </c>
      <c r="Q18" s="67" t="s">
        <v>33</v>
      </c>
      <c r="R18" s="67"/>
      <c r="T18" s="14" t="s">
        <v>188</v>
      </c>
      <c r="U18" s="15">
        <f>IF(V18="","",COUNTIF($V$7:V18,V18))</f>
      </c>
      <c r="V18" s="11"/>
    </row>
    <row r="19" spans="1:22" ht="12.75">
      <c r="A19" s="46"/>
      <c r="B19" s="13">
        <f>IF(F19="","",MAX($B$7:B18)+1)</f>
        <v>13</v>
      </c>
      <c r="C19" s="44">
        <f t="shared" si="0"/>
      </c>
      <c r="D19" s="13"/>
      <c r="E19" s="13"/>
      <c r="F19" s="63" t="s">
        <v>485</v>
      </c>
      <c r="G19" s="64" t="s">
        <v>486</v>
      </c>
      <c r="H19" s="65" t="s">
        <v>17</v>
      </c>
      <c r="I19" s="66" t="s">
        <v>462</v>
      </c>
      <c r="J19" s="67" t="s">
        <v>457</v>
      </c>
      <c r="K19" s="13" t="str">
        <f>IF(OR('Thong tin'!$E$17="",F19=""),"",'Thong tin'!$E$17)</f>
        <v> Bình Minh</v>
      </c>
      <c r="L19" s="67" t="s">
        <v>26</v>
      </c>
      <c r="M19" s="68" t="s">
        <v>491</v>
      </c>
      <c r="N19" s="68" t="s">
        <v>491</v>
      </c>
      <c r="O19" s="69">
        <v>9.3</v>
      </c>
      <c r="P19" s="67" t="s">
        <v>31</v>
      </c>
      <c r="Q19" s="67" t="s">
        <v>33</v>
      </c>
      <c r="R19" s="67"/>
      <c r="T19" s="14" t="s">
        <v>189</v>
      </c>
      <c r="U19" s="15">
        <f>IF(V19="","",COUNTIF($V$7:V19,V19))</f>
      </c>
      <c r="V19" s="11"/>
    </row>
    <row r="20" spans="1:22" ht="12.75">
      <c r="A20" s="46"/>
      <c r="B20" s="13">
        <f>IF(F20="","",MAX($B$7:B19)+1)</f>
        <v>14</v>
      </c>
      <c r="C20" s="44">
        <f t="shared" si="0"/>
      </c>
      <c r="D20" s="13"/>
      <c r="E20" s="13"/>
      <c r="F20" s="63" t="s">
        <v>487</v>
      </c>
      <c r="G20" s="64" t="s">
        <v>488</v>
      </c>
      <c r="H20" s="65" t="s">
        <v>17</v>
      </c>
      <c r="I20" s="66" t="s">
        <v>462</v>
      </c>
      <c r="J20" s="67" t="s">
        <v>457</v>
      </c>
      <c r="K20" s="13" t="str">
        <f>IF(OR('Thong tin'!$E$17="",F20=""),"",'Thong tin'!$E$17)</f>
        <v> Bình Minh</v>
      </c>
      <c r="L20" s="67" t="s">
        <v>26</v>
      </c>
      <c r="M20" s="68" t="s">
        <v>491</v>
      </c>
      <c r="N20" s="68" t="s">
        <v>491</v>
      </c>
      <c r="O20" s="69">
        <v>9.2</v>
      </c>
      <c r="P20" s="67" t="s">
        <v>31</v>
      </c>
      <c r="Q20" s="67" t="s">
        <v>33</v>
      </c>
      <c r="R20" s="67"/>
      <c r="T20" s="14" t="s">
        <v>190</v>
      </c>
      <c r="U20" s="15">
        <f>IF(V20="","",COUNTIF($V$7:V20,V20))</f>
      </c>
      <c r="V20" s="11"/>
    </row>
    <row r="21" spans="1:22" ht="12.75">
      <c r="A21" s="46"/>
      <c r="B21" s="13">
        <f>IF(F21="","",MAX($B$7:B20)+1)</f>
        <v>15</v>
      </c>
      <c r="C21" s="44">
        <f t="shared" si="0"/>
      </c>
      <c r="D21" s="13"/>
      <c r="E21" s="13"/>
      <c r="F21" s="63" t="s">
        <v>489</v>
      </c>
      <c r="G21" s="64" t="s">
        <v>490</v>
      </c>
      <c r="H21" s="65" t="s">
        <v>17</v>
      </c>
      <c r="I21" s="66" t="s">
        <v>462</v>
      </c>
      <c r="J21" s="67" t="s">
        <v>457</v>
      </c>
      <c r="K21" s="13" t="str">
        <f>IF(OR('Thong tin'!$E$17="",F21=""),"",'Thong tin'!$E$17)</f>
        <v> Bình Minh</v>
      </c>
      <c r="L21" s="67" t="s">
        <v>26</v>
      </c>
      <c r="M21" s="68" t="s">
        <v>491</v>
      </c>
      <c r="N21" s="68" t="s">
        <v>491</v>
      </c>
      <c r="O21" s="69">
        <v>9.1</v>
      </c>
      <c r="P21" s="67" t="s">
        <v>31</v>
      </c>
      <c r="Q21" s="67" t="s">
        <v>33</v>
      </c>
      <c r="R21" s="67"/>
      <c r="T21" s="14" t="s">
        <v>191</v>
      </c>
      <c r="U21" s="15">
        <f>IF(V21="","",COUNTIF($V$7:V21,V21))</f>
      </c>
      <c r="V21" s="11"/>
    </row>
    <row r="22" spans="1:22" ht="12.75">
      <c r="A22" s="46"/>
      <c r="B22" s="13">
        <f>IF(F22="","",MAX($B$7:B21)+1)</f>
        <v>16</v>
      </c>
      <c r="C22" s="44">
        <f t="shared" si="0"/>
      </c>
      <c r="D22" s="13"/>
      <c r="E22" s="13"/>
      <c r="F22" s="63" t="s">
        <v>492</v>
      </c>
      <c r="G22" s="64" t="s">
        <v>493</v>
      </c>
      <c r="H22" s="65" t="s">
        <v>17</v>
      </c>
      <c r="I22" s="66" t="s">
        <v>571</v>
      </c>
      <c r="J22" s="67" t="s">
        <v>457</v>
      </c>
      <c r="K22" s="13" t="str">
        <f>IF(OR('Thong tin'!$E$17="",F22=""),"",'Thong tin'!$E$17)</f>
        <v> Bình Minh</v>
      </c>
      <c r="L22" s="67" t="s">
        <v>46</v>
      </c>
      <c r="M22" s="68" t="s">
        <v>500</v>
      </c>
      <c r="N22" s="68" t="s">
        <v>500</v>
      </c>
      <c r="O22" s="69">
        <v>9.6</v>
      </c>
      <c r="P22" s="67" t="s">
        <v>31</v>
      </c>
      <c r="Q22" s="67" t="s">
        <v>33</v>
      </c>
      <c r="R22" s="67"/>
      <c r="T22" s="14" t="s">
        <v>192</v>
      </c>
      <c r="U22" s="15">
        <f>IF(V22="","",COUNTIF($V$7:V22,V22))</f>
      </c>
      <c r="V22" s="11"/>
    </row>
    <row r="23" spans="1:22" ht="12.75">
      <c r="A23" s="46"/>
      <c r="B23" s="13">
        <f>IF(F23="","",MAX($B$7:B22)+1)</f>
        <v>17</v>
      </c>
      <c r="C23" s="44">
        <f t="shared" si="0"/>
      </c>
      <c r="D23" s="13"/>
      <c r="E23" s="13"/>
      <c r="F23" s="63" t="s">
        <v>494</v>
      </c>
      <c r="G23" s="64" t="s">
        <v>495</v>
      </c>
      <c r="H23" s="65" t="s">
        <v>17</v>
      </c>
      <c r="I23" s="66" t="s">
        <v>572</v>
      </c>
      <c r="J23" s="67" t="s">
        <v>457</v>
      </c>
      <c r="K23" s="13" t="str">
        <f>IF(OR('Thong tin'!$E$17="",F23=""),"",'Thong tin'!$E$17)</f>
        <v> Bình Minh</v>
      </c>
      <c r="L23" s="67" t="s">
        <v>46</v>
      </c>
      <c r="M23" s="68" t="s">
        <v>500</v>
      </c>
      <c r="N23" s="68" t="s">
        <v>500</v>
      </c>
      <c r="O23" s="69">
        <v>9.4</v>
      </c>
      <c r="P23" s="67" t="s">
        <v>31</v>
      </c>
      <c r="Q23" s="67" t="s">
        <v>33</v>
      </c>
      <c r="R23" s="67"/>
      <c r="T23" s="14" t="s">
        <v>193</v>
      </c>
      <c r="U23" s="15">
        <f>IF(V23="","",COUNTIF($V$7:V23,V23))</f>
      </c>
      <c r="V23" s="11"/>
    </row>
    <row r="24" spans="1:22" ht="12.75">
      <c r="A24" s="46"/>
      <c r="B24" s="13">
        <f>IF(F24="","",MAX($B$7:B23)+1)</f>
        <v>18</v>
      </c>
      <c r="C24" s="44">
        <f t="shared" si="0"/>
      </c>
      <c r="D24" s="13"/>
      <c r="E24" s="13"/>
      <c r="F24" s="63" t="s">
        <v>496</v>
      </c>
      <c r="G24" s="64" t="s">
        <v>497</v>
      </c>
      <c r="H24" s="65" t="s">
        <v>16</v>
      </c>
      <c r="I24" s="66" t="s">
        <v>573</v>
      </c>
      <c r="J24" s="67" t="s">
        <v>457</v>
      </c>
      <c r="K24" s="13" t="str">
        <f>IF(OR('Thong tin'!$E$17="",F24=""),"",'Thong tin'!$E$17)</f>
        <v> Bình Minh</v>
      </c>
      <c r="L24" s="67" t="s">
        <v>46</v>
      </c>
      <c r="M24" s="68" t="s">
        <v>500</v>
      </c>
      <c r="N24" s="68" t="s">
        <v>500</v>
      </c>
      <c r="O24" s="69">
        <v>9.4</v>
      </c>
      <c r="P24" s="67" t="s">
        <v>31</v>
      </c>
      <c r="Q24" s="67" t="s">
        <v>33</v>
      </c>
      <c r="R24" s="67"/>
      <c r="T24" s="14" t="s">
        <v>194</v>
      </c>
      <c r="U24" s="15">
        <f>IF(V24="","",COUNTIF($V$7:V24,V24))</f>
      </c>
      <c r="V24" s="11"/>
    </row>
    <row r="25" spans="1:22" ht="12.75">
      <c r="A25" s="46"/>
      <c r="B25" s="13">
        <f>IF(F25="","",MAX($B$7:B24)+1)</f>
        <v>19</v>
      </c>
      <c r="C25" s="44">
        <f t="shared" si="0"/>
      </c>
      <c r="D25" s="13"/>
      <c r="E25" s="13"/>
      <c r="F25" s="63" t="s">
        <v>498</v>
      </c>
      <c r="G25" s="64" t="s">
        <v>482</v>
      </c>
      <c r="H25" s="65" t="s">
        <v>17</v>
      </c>
      <c r="I25" s="66" t="s">
        <v>574</v>
      </c>
      <c r="J25" s="67" t="s">
        <v>457</v>
      </c>
      <c r="K25" s="13" t="str">
        <f>IF(OR('Thong tin'!$E$17="",F25=""),"",'Thong tin'!$E$17)</f>
        <v> Bình Minh</v>
      </c>
      <c r="L25" s="67" t="s">
        <v>46</v>
      </c>
      <c r="M25" s="68" t="s">
        <v>500</v>
      </c>
      <c r="N25" s="68" t="s">
        <v>500</v>
      </c>
      <c r="O25" s="69">
        <v>9.4</v>
      </c>
      <c r="P25" s="67" t="s">
        <v>31</v>
      </c>
      <c r="Q25" s="67" t="s">
        <v>33</v>
      </c>
      <c r="R25" s="67"/>
      <c r="T25" s="14" t="s">
        <v>195</v>
      </c>
      <c r="U25" s="15">
        <f>IF(V25="","",COUNTIF($V$7:V25,V25))</f>
      </c>
      <c r="V25" s="11"/>
    </row>
    <row r="26" spans="1:22" ht="12.75">
      <c r="A26" s="46"/>
      <c r="B26" s="13">
        <f>IF(F26="","",MAX($B$7:B25)+1)</f>
        <v>20</v>
      </c>
      <c r="C26" s="44">
        <f t="shared" si="0"/>
      </c>
      <c r="D26" s="13"/>
      <c r="E26" s="13"/>
      <c r="F26" s="63" t="s">
        <v>487</v>
      </c>
      <c r="G26" s="64" t="s">
        <v>499</v>
      </c>
      <c r="H26" s="65" t="s">
        <v>17</v>
      </c>
      <c r="I26" s="66" t="s">
        <v>462</v>
      </c>
      <c r="J26" s="67" t="s">
        <v>457</v>
      </c>
      <c r="K26" s="13" t="str">
        <f>IF(OR('Thong tin'!$E$17="",F26=""),"",'Thong tin'!$E$17)</f>
        <v> Bình Minh</v>
      </c>
      <c r="L26" s="67" t="s">
        <v>46</v>
      </c>
      <c r="M26" s="68" t="s">
        <v>500</v>
      </c>
      <c r="N26" s="68" t="s">
        <v>500</v>
      </c>
      <c r="O26" s="69">
        <v>9.6</v>
      </c>
      <c r="P26" s="67" t="s">
        <v>31</v>
      </c>
      <c r="Q26" s="67" t="s">
        <v>33</v>
      </c>
      <c r="R26" s="67"/>
      <c r="T26" s="14" t="s">
        <v>196</v>
      </c>
      <c r="U26" s="15">
        <f>IF(V26="","",COUNTIF($V$7:V26,V26))</f>
      </c>
      <c r="V26" s="11"/>
    </row>
    <row r="27" spans="1:22" ht="12.75">
      <c r="A27" s="46"/>
      <c r="B27" s="13">
        <f>IF(F27="","",MAX($B$7:B26)+1)</f>
        <v>21</v>
      </c>
      <c r="C27" s="44">
        <f t="shared" si="0"/>
      </c>
      <c r="D27" s="13"/>
      <c r="E27" s="13"/>
      <c r="F27" s="63" t="s">
        <v>501</v>
      </c>
      <c r="G27" s="64" t="s">
        <v>484</v>
      </c>
      <c r="H27" s="65" t="s">
        <v>16</v>
      </c>
      <c r="I27" s="66" t="s">
        <v>462</v>
      </c>
      <c r="J27" s="67" t="s">
        <v>457</v>
      </c>
      <c r="K27" s="13" t="str">
        <f>IF(OR('Thong tin'!$E$17="",F27=""),"",'Thong tin'!$E$17)</f>
        <v> Bình Minh</v>
      </c>
      <c r="L27" s="67" t="s">
        <v>13</v>
      </c>
      <c r="M27" s="68" t="s">
        <v>509</v>
      </c>
      <c r="N27" s="68" t="s">
        <v>509</v>
      </c>
      <c r="O27" s="69">
        <v>10</v>
      </c>
      <c r="P27" s="67" t="s">
        <v>31</v>
      </c>
      <c r="Q27" s="67" t="s">
        <v>33</v>
      </c>
      <c r="R27" s="67"/>
      <c r="T27" s="14" t="s">
        <v>197</v>
      </c>
      <c r="U27" s="15">
        <f>IF(V27="","",COUNTIF($V$7:V27,V27))</f>
      </c>
      <c r="V27" s="11"/>
    </row>
    <row r="28" spans="1:22" ht="12.75">
      <c r="A28" s="46"/>
      <c r="B28" s="13">
        <f>IF(F28="","",MAX($B$7:B27)+1)</f>
        <v>22</v>
      </c>
      <c r="C28" s="44">
        <f t="shared" si="0"/>
      </c>
      <c r="D28" s="13"/>
      <c r="E28" s="13"/>
      <c r="F28" s="63" t="s">
        <v>502</v>
      </c>
      <c r="G28" s="64" t="s">
        <v>503</v>
      </c>
      <c r="H28" s="65" t="s">
        <v>16</v>
      </c>
      <c r="I28" s="66" t="s">
        <v>462</v>
      </c>
      <c r="J28" s="67" t="s">
        <v>457</v>
      </c>
      <c r="K28" s="13" t="str">
        <f>IF(OR('Thong tin'!$E$17="",F28=""),"",'Thong tin'!$E$17)</f>
        <v> Bình Minh</v>
      </c>
      <c r="L28" s="67" t="s">
        <v>13</v>
      </c>
      <c r="M28" s="68" t="s">
        <v>509</v>
      </c>
      <c r="N28" s="68" t="s">
        <v>509</v>
      </c>
      <c r="O28" s="69">
        <v>9.9</v>
      </c>
      <c r="P28" s="67" t="s">
        <v>31</v>
      </c>
      <c r="Q28" s="67" t="s">
        <v>33</v>
      </c>
      <c r="R28" s="67"/>
      <c r="T28" s="14" t="s">
        <v>198</v>
      </c>
      <c r="U28" s="15">
        <f>IF(V28="","",COUNTIF($V$7:V28,V28))</f>
      </c>
      <c r="V28" s="11"/>
    </row>
    <row r="29" spans="1:22" ht="12.75">
      <c r="A29" s="46"/>
      <c r="B29" s="13">
        <f>IF(F29="","",MAX($B$7:B28)+1)</f>
        <v>23</v>
      </c>
      <c r="C29" s="44">
        <f t="shared" si="0"/>
      </c>
      <c r="D29" s="13"/>
      <c r="E29" s="13"/>
      <c r="F29" s="63" t="s">
        <v>504</v>
      </c>
      <c r="G29" s="64" t="s">
        <v>505</v>
      </c>
      <c r="H29" s="65" t="s">
        <v>17</v>
      </c>
      <c r="I29" s="66" t="s">
        <v>462</v>
      </c>
      <c r="J29" s="67" t="s">
        <v>457</v>
      </c>
      <c r="K29" s="13" t="str">
        <f>IF(OR('Thong tin'!$E$17="",F29=""),"",'Thong tin'!$E$17)</f>
        <v> Bình Minh</v>
      </c>
      <c r="L29" s="67" t="s">
        <v>13</v>
      </c>
      <c r="M29" s="68" t="s">
        <v>509</v>
      </c>
      <c r="N29" s="68" t="s">
        <v>509</v>
      </c>
      <c r="O29" s="69">
        <v>9.9</v>
      </c>
      <c r="P29" s="67" t="s">
        <v>31</v>
      </c>
      <c r="Q29" s="67" t="s">
        <v>33</v>
      </c>
      <c r="R29" s="67"/>
      <c r="T29" s="14" t="s">
        <v>199</v>
      </c>
      <c r="U29" s="15">
        <f>IF(V29="","",COUNTIF($V$7:V29,V29))</f>
      </c>
      <c r="V29" s="11"/>
    </row>
    <row r="30" spans="1:22" ht="12.75">
      <c r="A30" s="46"/>
      <c r="B30" s="13">
        <f>IF(F30="","",MAX($B$7:B29)+1)</f>
        <v>24</v>
      </c>
      <c r="C30" s="44">
        <f t="shared" si="0"/>
      </c>
      <c r="D30" s="13"/>
      <c r="E30" s="13"/>
      <c r="F30" s="63" t="s">
        <v>506</v>
      </c>
      <c r="G30" s="64" t="s">
        <v>465</v>
      </c>
      <c r="H30" s="65" t="s">
        <v>16</v>
      </c>
      <c r="I30" s="66" t="s">
        <v>462</v>
      </c>
      <c r="J30" s="67" t="s">
        <v>457</v>
      </c>
      <c r="K30" s="13" t="str">
        <f>IF(OR('Thong tin'!$E$17="",F30=""),"",'Thong tin'!$E$17)</f>
        <v> Bình Minh</v>
      </c>
      <c r="L30" s="67" t="s">
        <v>13</v>
      </c>
      <c r="M30" s="68" t="s">
        <v>509</v>
      </c>
      <c r="N30" s="68" t="s">
        <v>509</v>
      </c>
      <c r="O30" s="69">
        <v>9.6</v>
      </c>
      <c r="P30" s="67" t="s">
        <v>31</v>
      </c>
      <c r="Q30" s="67" t="s">
        <v>33</v>
      </c>
      <c r="R30" s="67"/>
      <c r="T30" s="14" t="s">
        <v>200</v>
      </c>
      <c r="U30" s="15">
        <f>IF(V30="","",COUNTIF($V$7:V30,V30))</f>
      </c>
      <c r="V30" s="11"/>
    </row>
    <row r="31" spans="1:22" ht="12.75">
      <c r="A31" s="46"/>
      <c r="B31" s="13">
        <f>IF(F31="","",MAX($B$7:B30)+1)</f>
        <v>25</v>
      </c>
      <c r="C31" s="44" t="str">
        <f t="shared" si="0"/>
        <v>001</v>
      </c>
      <c r="D31" s="13"/>
      <c r="E31" s="13"/>
      <c r="F31" s="63" t="s">
        <v>507</v>
      </c>
      <c r="G31" s="64" t="s">
        <v>508</v>
      </c>
      <c r="H31" s="65" t="s">
        <v>16</v>
      </c>
      <c r="I31" s="66" t="s">
        <v>462</v>
      </c>
      <c r="J31" s="67" t="s">
        <v>457</v>
      </c>
      <c r="K31" s="13" t="str">
        <f>IF(OR('Thong tin'!$E$17="",F31=""),"",'Thong tin'!$E$17)</f>
        <v> Bình Minh</v>
      </c>
      <c r="L31" s="67" t="s">
        <v>13</v>
      </c>
      <c r="M31" s="68" t="s">
        <v>509</v>
      </c>
      <c r="N31" s="68" t="s">
        <v>509</v>
      </c>
      <c r="O31" s="69">
        <v>9.9</v>
      </c>
      <c r="P31" s="67" t="s">
        <v>31</v>
      </c>
      <c r="Q31" s="67" t="s">
        <v>33</v>
      </c>
      <c r="R31" s="67"/>
      <c r="T31" s="14" t="s">
        <v>201</v>
      </c>
      <c r="U31" s="15">
        <f>IF(V31="","",COUNTIF($V$7:V31,V31))</f>
        <v>1</v>
      </c>
      <c r="V31" s="11" t="str">
        <f>IF(L31="","",VLOOKUP(L31,'Thong tin'!$Q$7:$R$14,2,))</f>
        <v>To</v>
      </c>
    </row>
    <row r="32" spans="1:22" ht="12.75">
      <c r="A32" s="46"/>
      <c r="B32" s="13">
        <f>IF(F32="","",MAX($B$7:B31)+1)</f>
        <v>26</v>
      </c>
      <c r="C32" s="44" t="str">
        <f t="shared" si="0"/>
        <v>001</v>
      </c>
      <c r="D32" s="13"/>
      <c r="E32" s="13"/>
      <c r="F32" s="63" t="s">
        <v>524</v>
      </c>
      <c r="G32" s="64" t="s">
        <v>526</v>
      </c>
      <c r="H32" s="65" t="s">
        <v>17</v>
      </c>
      <c r="I32" s="66" t="s">
        <v>462</v>
      </c>
      <c r="J32" s="67" t="s">
        <v>525</v>
      </c>
      <c r="K32" s="13" t="str">
        <f>IF(OR('Thong tin'!$E$17="",F32=""),"",'Thong tin'!$E$17)</f>
        <v> Bình Minh</v>
      </c>
      <c r="L32" s="67" t="s">
        <v>27</v>
      </c>
      <c r="M32" s="68" t="s">
        <v>535</v>
      </c>
      <c r="N32" s="68" t="s">
        <v>537</v>
      </c>
      <c r="O32" s="69">
        <v>8.5</v>
      </c>
      <c r="P32" s="67" t="s">
        <v>31</v>
      </c>
      <c r="Q32" s="67" t="s">
        <v>33</v>
      </c>
      <c r="R32" s="67"/>
      <c r="T32" s="14" t="s">
        <v>202</v>
      </c>
      <c r="U32" s="15">
        <f>IF(V32="","",COUNTIF($V$7:V32,V32))</f>
        <v>1</v>
      </c>
      <c r="V32" s="11" t="str">
        <f>IF(L32="","",VLOOKUP(L32,'Thong tin'!$Q$7:$R$14,2,))</f>
        <v>V</v>
      </c>
    </row>
    <row r="33" spans="1:22" ht="12.75">
      <c r="A33" s="46"/>
      <c r="B33" s="13">
        <f>IF(F33="","",MAX($B$7:B32)+1)</f>
        <v>27</v>
      </c>
      <c r="C33" s="44" t="str">
        <f t="shared" si="0"/>
        <v>002</v>
      </c>
      <c r="D33" s="13"/>
      <c r="E33" s="13"/>
      <c r="F33" s="63" t="s">
        <v>527</v>
      </c>
      <c r="G33" s="64" t="s">
        <v>528</v>
      </c>
      <c r="H33" s="65" t="s">
        <v>17</v>
      </c>
      <c r="I33" s="66" t="s">
        <v>568</v>
      </c>
      <c r="J33" s="67" t="s">
        <v>531</v>
      </c>
      <c r="K33" s="13" t="str">
        <f>IF(OR('Thong tin'!$E$17="",F33=""),"",'Thong tin'!$E$17)</f>
        <v> Bình Minh</v>
      </c>
      <c r="L33" s="67" t="s">
        <v>27</v>
      </c>
      <c r="M33" s="68" t="s">
        <v>536</v>
      </c>
      <c r="N33" s="68" t="s">
        <v>537</v>
      </c>
      <c r="O33" s="69">
        <v>8.6</v>
      </c>
      <c r="P33" s="67" t="s">
        <v>31</v>
      </c>
      <c r="Q33" s="67" t="s">
        <v>33</v>
      </c>
      <c r="R33" s="67"/>
      <c r="T33" s="14" t="s">
        <v>203</v>
      </c>
      <c r="U33" s="15">
        <f>IF(V33="","",COUNTIF($V$7:V33,V33))</f>
        <v>2</v>
      </c>
      <c r="V33" s="11" t="str">
        <f>IF(L33="","",VLOOKUP(L33,'Thong tin'!$Q$7:$R$14,2,))</f>
        <v>V</v>
      </c>
    </row>
    <row r="34" spans="1:22" ht="12.75">
      <c r="A34" s="46"/>
      <c r="B34" s="13">
        <f>IF(F34="","",MAX($B$7:B33)+1)</f>
        <v>28</v>
      </c>
      <c r="C34" s="44" t="str">
        <f t="shared" si="0"/>
        <v>003</v>
      </c>
      <c r="D34" s="13"/>
      <c r="E34" s="13"/>
      <c r="F34" s="63" t="s">
        <v>529</v>
      </c>
      <c r="G34" s="64" t="s">
        <v>530</v>
      </c>
      <c r="H34" s="65" t="s">
        <v>17</v>
      </c>
      <c r="I34" s="66" t="s">
        <v>462</v>
      </c>
      <c r="J34" s="67" t="s">
        <v>457</v>
      </c>
      <c r="K34" s="13" t="str">
        <f>IF(OR('Thong tin'!$E$17="",F34=""),"",'Thong tin'!$E$17)</f>
        <v> Bình Minh</v>
      </c>
      <c r="L34" s="67" t="s">
        <v>27</v>
      </c>
      <c r="M34" s="68" t="s">
        <v>537</v>
      </c>
      <c r="N34" s="68" t="s">
        <v>537</v>
      </c>
      <c r="O34" s="69">
        <v>8</v>
      </c>
      <c r="P34" s="67" t="s">
        <v>31</v>
      </c>
      <c r="Q34" s="67" t="s">
        <v>33</v>
      </c>
      <c r="R34" s="67"/>
      <c r="T34" s="14" t="s">
        <v>204</v>
      </c>
      <c r="U34" s="15">
        <f>IF(V34="","",COUNTIF($V$7:V34,V34))</f>
        <v>3</v>
      </c>
      <c r="V34" s="11" t="str">
        <f>IF(L34="","",VLOOKUP(L34,'Thong tin'!$Q$7:$R$14,2,))</f>
        <v>V</v>
      </c>
    </row>
    <row r="35" spans="1:22" ht="12.75">
      <c r="A35" s="46"/>
      <c r="B35" s="13">
        <f>IF(F35="","",MAX($B$7:B34)+1)</f>
        <v>29</v>
      </c>
      <c r="C35" s="44" t="str">
        <f t="shared" si="0"/>
        <v>004</v>
      </c>
      <c r="D35" s="13"/>
      <c r="E35" s="13"/>
      <c r="F35" s="63" t="s">
        <v>532</v>
      </c>
      <c r="G35" s="64" t="s">
        <v>533</v>
      </c>
      <c r="H35" s="65" t="s">
        <v>17</v>
      </c>
      <c r="I35" s="66" t="s">
        <v>462</v>
      </c>
      <c r="J35" s="67" t="s">
        <v>457</v>
      </c>
      <c r="K35" s="13" t="str">
        <f>IF(OR('Thong tin'!$E$17="",F35=""),"",'Thong tin'!$E$17)</f>
        <v> Bình Minh</v>
      </c>
      <c r="L35" s="67" t="s">
        <v>27</v>
      </c>
      <c r="M35" s="68" t="s">
        <v>537</v>
      </c>
      <c r="N35" s="68" t="s">
        <v>537</v>
      </c>
      <c r="O35" s="69">
        <v>8.1</v>
      </c>
      <c r="P35" s="67" t="s">
        <v>31</v>
      </c>
      <c r="Q35" s="67" t="s">
        <v>33</v>
      </c>
      <c r="R35" s="67"/>
      <c r="T35" s="14" t="s">
        <v>205</v>
      </c>
      <c r="U35" s="15">
        <f>IF(V35="","",COUNTIF($V$7:V35,V35))</f>
        <v>4</v>
      </c>
      <c r="V35" s="11" t="str">
        <f>IF(L35="","",VLOOKUP(L35,'Thong tin'!$Q$7:$R$14,2,))</f>
        <v>V</v>
      </c>
    </row>
    <row r="36" spans="1:22" ht="12.75">
      <c r="A36" s="46"/>
      <c r="B36" s="13">
        <f>IF(F36="","",MAX($B$7:B35)+1)</f>
        <v>30</v>
      </c>
      <c r="C36" s="44" t="str">
        <f t="shared" si="0"/>
        <v>005</v>
      </c>
      <c r="D36" s="13"/>
      <c r="E36" s="13"/>
      <c r="F36" s="63" t="s">
        <v>534</v>
      </c>
      <c r="G36" s="64" t="s">
        <v>465</v>
      </c>
      <c r="H36" s="65" t="s">
        <v>17</v>
      </c>
      <c r="I36" s="66" t="s">
        <v>462</v>
      </c>
      <c r="J36" s="67" t="s">
        <v>457</v>
      </c>
      <c r="K36" s="13" t="str">
        <f>IF(OR('Thong tin'!$E$17="",F36=""),"",'Thong tin'!$E$17)</f>
        <v> Bình Minh</v>
      </c>
      <c r="L36" s="67" t="s">
        <v>27</v>
      </c>
      <c r="M36" s="68" t="s">
        <v>537</v>
      </c>
      <c r="N36" s="68" t="s">
        <v>537</v>
      </c>
      <c r="O36" s="69">
        <v>8.1</v>
      </c>
      <c r="P36" s="67" t="s">
        <v>31</v>
      </c>
      <c r="Q36" s="67" t="s">
        <v>33</v>
      </c>
      <c r="R36" s="67"/>
      <c r="T36" s="14" t="s">
        <v>206</v>
      </c>
      <c r="U36" s="15">
        <f>IF(V36="","",COUNTIF($V$7:V36,V36))</f>
        <v>5</v>
      </c>
      <c r="V36" s="11" t="str">
        <f>IF(L36="","",VLOOKUP(L36,'Thong tin'!$Q$7:$R$14,2,))</f>
        <v>V</v>
      </c>
    </row>
    <row r="37" spans="1:22" ht="12.75">
      <c r="A37" s="46"/>
      <c r="B37" s="13">
        <f>IF(F37="","",MAX($B$7:B36)+1)</f>
        <v>31</v>
      </c>
      <c r="C37" s="44" t="str">
        <f t="shared" si="0"/>
        <v>001</v>
      </c>
      <c r="D37" s="13"/>
      <c r="E37" s="13"/>
      <c r="F37" s="63" t="s">
        <v>538</v>
      </c>
      <c r="G37" s="64" t="s">
        <v>539</v>
      </c>
      <c r="H37" s="65" t="s">
        <v>17</v>
      </c>
      <c r="I37" s="66" t="s">
        <v>462</v>
      </c>
      <c r="J37" s="67" t="s">
        <v>531</v>
      </c>
      <c r="K37" s="13" t="str">
        <f>IF(OR('Thong tin'!$E$17="",F37=""),"",'Thong tin'!$E$17)</f>
        <v> Bình Minh</v>
      </c>
      <c r="L37" s="67" t="s">
        <v>28</v>
      </c>
      <c r="M37" s="68" t="s">
        <v>517</v>
      </c>
      <c r="N37" s="68" t="s">
        <v>517</v>
      </c>
      <c r="O37" s="69">
        <v>8.9</v>
      </c>
      <c r="P37" s="67" t="s">
        <v>31</v>
      </c>
      <c r="Q37" s="67" t="s">
        <v>33</v>
      </c>
      <c r="R37" s="67"/>
      <c r="T37" s="14" t="s">
        <v>207</v>
      </c>
      <c r="U37" s="15">
        <f>IF(V37="","",COUNTIF($V$7:V37,V37))</f>
        <v>1</v>
      </c>
      <c r="V37" s="11" t="str">
        <f>IF(L37="","",VLOOKUP(L37,'Thong tin'!$Q$7:$R$14,2,))</f>
        <v>S</v>
      </c>
    </row>
    <row r="38" spans="1:22" ht="12.75">
      <c r="A38" s="46"/>
      <c r="B38" s="13">
        <f>IF(F38="","",MAX($B$7:B37)+1)</f>
        <v>32</v>
      </c>
      <c r="C38" s="44" t="str">
        <f t="shared" si="0"/>
        <v>002</v>
      </c>
      <c r="D38" s="13"/>
      <c r="E38" s="13"/>
      <c r="F38" s="63" t="s">
        <v>540</v>
      </c>
      <c r="G38" s="64" t="s">
        <v>541</v>
      </c>
      <c r="H38" s="65" t="s">
        <v>17</v>
      </c>
      <c r="I38" s="66" t="s">
        <v>462</v>
      </c>
      <c r="J38" s="67" t="s">
        <v>531</v>
      </c>
      <c r="K38" s="13" t="str">
        <f>IF(OR('Thong tin'!$E$17="",F38=""),"",'Thong tin'!$E$17)</f>
        <v> Bình Minh</v>
      </c>
      <c r="L38" s="67" t="s">
        <v>28</v>
      </c>
      <c r="M38" s="68" t="s">
        <v>517</v>
      </c>
      <c r="N38" s="68" t="s">
        <v>517</v>
      </c>
      <c r="O38" s="69">
        <v>8.4</v>
      </c>
      <c r="P38" s="67" t="s">
        <v>31</v>
      </c>
      <c r="Q38" s="67" t="s">
        <v>33</v>
      </c>
      <c r="R38" s="67"/>
      <c r="T38" s="14" t="s">
        <v>208</v>
      </c>
      <c r="U38" s="15">
        <f>IF(V38="","",COUNTIF($V$7:V38,V38))</f>
        <v>2</v>
      </c>
      <c r="V38" s="11" t="str">
        <f>IF(L38="","",VLOOKUP(L38,'Thong tin'!$Q$7:$R$14,2,))</f>
        <v>S</v>
      </c>
    </row>
    <row r="39" spans="1:22" ht="12.75">
      <c r="A39" s="46"/>
      <c r="B39" s="13">
        <f>IF(F39="","",MAX($B$7:B38)+1)</f>
        <v>33</v>
      </c>
      <c r="C39" s="44" t="str">
        <f t="shared" si="0"/>
        <v>003</v>
      </c>
      <c r="D39" s="13"/>
      <c r="E39" s="13"/>
      <c r="F39" s="63" t="s">
        <v>542</v>
      </c>
      <c r="G39" s="64" t="s">
        <v>543</v>
      </c>
      <c r="H39" s="65" t="s">
        <v>17</v>
      </c>
      <c r="I39" s="66" t="s">
        <v>575</v>
      </c>
      <c r="J39" s="67" t="s">
        <v>469</v>
      </c>
      <c r="K39" s="13" t="str">
        <f>IF(OR('Thong tin'!$E$17="",F39=""),"",'Thong tin'!$E$17)</f>
        <v> Bình Minh</v>
      </c>
      <c r="L39" s="67" t="s">
        <v>28</v>
      </c>
      <c r="M39" s="68" t="s">
        <v>517</v>
      </c>
      <c r="N39" s="68" t="s">
        <v>517</v>
      </c>
      <c r="O39" s="69">
        <v>8.9</v>
      </c>
      <c r="P39" s="67" t="s">
        <v>31</v>
      </c>
      <c r="Q39" s="67" t="s">
        <v>33</v>
      </c>
      <c r="R39" s="67"/>
      <c r="T39" s="14" t="s">
        <v>209</v>
      </c>
      <c r="U39" s="15">
        <f>IF(V39="","",COUNTIF($V$7:V39,V39))</f>
        <v>3</v>
      </c>
      <c r="V39" s="11" t="str">
        <f>IF(L39="","",VLOOKUP(L39,'Thong tin'!$Q$7:$R$14,2,))</f>
        <v>S</v>
      </c>
    </row>
    <row r="40" spans="1:22" ht="12.75">
      <c r="A40" s="46"/>
      <c r="B40" s="13">
        <f>IF(F40="","",MAX($B$7:B39)+1)</f>
        <v>34</v>
      </c>
      <c r="C40" s="44" t="str">
        <f t="shared" si="0"/>
        <v>004</v>
      </c>
      <c r="D40" s="13"/>
      <c r="E40" s="13"/>
      <c r="F40" s="63" t="s">
        <v>544</v>
      </c>
      <c r="G40" s="64" t="s">
        <v>545</v>
      </c>
      <c r="H40" s="65" t="s">
        <v>17</v>
      </c>
      <c r="I40" s="66" t="s">
        <v>462</v>
      </c>
      <c r="J40" s="67" t="s">
        <v>469</v>
      </c>
      <c r="K40" s="13" t="str">
        <f>IF(OR('Thong tin'!$E$17="",F40=""),"",'Thong tin'!$E$17)</f>
        <v> Bình Minh</v>
      </c>
      <c r="L40" s="67" t="s">
        <v>28</v>
      </c>
      <c r="M40" s="68" t="s">
        <v>517</v>
      </c>
      <c r="N40" s="68" t="s">
        <v>517</v>
      </c>
      <c r="O40" s="69">
        <v>8.7</v>
      </c>
      <c r="P40" s="67" t="s">
        <v>31</v>
      </c>
      <c r="Q40" s="67" t="s">
        <v>33</v>
      </c>
      <c r="R40" s="67"/>
      <c r="T40" s="14" t="s">
        <v>210</v>
      </c>
      <c r="U40" s="15">
        <f>IF(V40="","",COUNTIF($V$7:V40,V40))</f>
        <v>4</v>
      </c>
      <c r="V40" s="11" t="str">
        <f>IF(L40="","",VLOOKUP(L40,'Thong tin'!$Q$7:$R$14,2,))</f>
        <v>S</v>
      </c>
    </row>
    <row r="41" spans="1:22" ht="12.75">
      <c r="A41" s="46"/>
      <c r="B41" s="13">
        <f>IF(F41="","",MAX($B$7:B40)+1)</f>
        <v>35</v>
      </c>
      <c r="C41" s="44" t="str">
        <f t="shared" si="0"/>
        <v>005</v>
      </c>
      <c r="D41" s="13"/>
      <c r="E41" s="13"/>
      <c r="F41" s="63" t="s">
        <v>546</v>
      </c>
      <c r="G41" s="64" t="s">
        <v>547</v>
      </c>
      <c r="H41" s="65" t="s">
        <v>17</v>
      </c>
      <c r="I41" s="66" t="s">
        <v>462</v>
      </c>
      <c r="J41" s="67" t="s">
        <v>469</v>
      </c>
      <c r="K41" s="13" t="str">
        <f>IF(OR('Thong tin'!$E$17="",F41=""),"",'Thong tin'!$E$17)</f>
        <v> Bình Minh</v>
      </c>
      <c r="L41" s="67" t="s">
        <v>28</v>
      </c>
      <c r="M41" s="68" t="s">
        <v>517</v>
      </c>
      <c r="N41" s="68" t="s">
        <v>517</v>
      </c>
      <c r="O41" s="69">
        <v>8.6</v>
      </c>
      <c r="P41" s="67" t="s">
        <v>31</v>
      </c>
      <c r="Q41" s="67" t="s">
        <v>33</v>
      </c>
      <c r="R41" s="67"/>
      <c r="T41" s="14" t="s">
        <v>211</v>
      </c>
      <c r="U41" s="15">
        <f>IF(V41="","",COUNTIF($V$7:V41,V41))</f>
        <v>5</v>
      </c>
      <c r="V41" s="11" t="str">
        <f>IF(L41="","",VLOOKUP(L41,'Thong tin'!$Q$7:$R$14,2,))</f>
        <v>S</v>
      </c>
    </row>
    <row r="42" spans="1:22" ht="12.75">
      <c r="A42" s="46"/>
      <c r="B42" s="13">
        <f>IF(F42="","",MAX($B$7:B41)+1)</f>
        <v>36</v>
      </c>
      <c r="C42" s="44" t="str">
        <f t="shared" si="0"/>
        <v>001</v>
      </c>
      <c r="D42" s="13"/>
      <c r="E42" s="13"/>
      <c r="F42" s="63" t="s">
        <v>550</v>
      </c>
      <c r="G42" s="64" t="s">
        <v>551</v>
      </c>
      <c r="H42" s="65" t="s">
        <v>16</v>
      </c>
      <c r="I42" s="66" t="s">
        <v>462</v>
      </c>
      <c r="J42" s="67" t="s">
        <v>457</v>
      </c>
      <c r="K42" s="13" t="str">
        <f>IF(OR('Thong tin'!$E$17="",F42=""),"",'Thong tin'!$E$17)</f>
        <v> Bình Minh</v>
      </c>
      <c r="L42" s="67" t="s">
        <v>25</v>
      </c>
      <c r="M42" s="68" t="s">
        <v>522</v>
      </c>
      <c r="N42" s="68" t="s">
        <v>522</v>
      </c>
      <c r="O42" s="69">
        <v>9.9</v>
      </c>
      <c r="P42" s="67" t="s">
        <v>31</v>
      </c>
      <c r="Q42" s="67" t="s">
        <v>33</v>
      </c>
      <c r="R42" s="67"/>
      <c r="T42" s="14" t="s">
        <v>212</v>
      </c>
      <c r="U42" s="15">
        <f>IF(V42="","",COUNTIF($V$7:V42,V42))</f>
        <v>1</v>
      </c>
      <c r="V42" s="11" t="str">
        <f>IF(L42="","",VLOOKUP(L42,'Thong tin'!$Q$7:$R$14,2,))</f>
        <v>H</v>
      </c>
    </row>
    <row r="43" spans="1:22" ht="12.75">
      <c r="A43" s="46"/>
      <c r="B43" s="13">
        <f>IF(F43="","",MAX($B$7:B42)+1)</f>
        <v>37</v>
      </c>
      <c r="C43" s="44" t="str">
        <f t="shared" si="0"/>
        <v>002</v>
      </c>
      <c r="D43" s="13"/>
      <c r="E43" s="13"/>
      <c r="F43" s="63" t="s">
        <v>552</v>
      </c>
      <c r="G43" s="64" t="s">
        <v>553</v>
      </c>
      <c r="H43" s="65" t="s">
        <v>17</v>
      </c>
      <c r="I43" s="66" t="s">
        <v>462</v>
      </c>
      <c r="J43" s="67" t="s">
        <v>457</v>
      </c>
      <c r="K43" s="13" t="str">
        <f>IF(OR('Thong tin'!$E$17="",F43=""),"",'Thong tin'!$E$17)</f>
        <v> Bình Minh</v>
      </c>
      <c r="L43" s="67" t="s">
        <v>25</v>
      </c>
      <c r="M43" s="68" t="s">
        <v>522</v>
      </c>
      <c r="N43" s="68" t="s">
        <v>522</v>
      </c>
      <c r="O43" s="69">
        <v>9.8</v>
      </c>
      <c r="P43" s="67" t="s">
        <v>31</v>
      </c>
      <c r="Q43" s="67" t="s">
        <v>33</v>
      </c>
      <c r="R43" s="67"/>
      <c r="T43" s="14" t="s">
        <v>213</v>
      </c>
      <c r="U43" s="15">
        <f>IF(V43="","",COUNTIF($V$7:V43,V43))</f>
        <v>2</v>
      </c>
      <c r="V43" s="11" t="str">
        <f>IF(L43="","",VLOOKUP(L43,'Thong tin'!$Q$7:$R$14,2,))</f>
        <v>H</v>
      </c>
    </row>
    <row r="44" spans="1:22" ht="12.75">
      <c r="A44" s="46"/>
      <c r="B44" s="13">
        <f>IF(F44="","",MAX($B$7:B43)+1)</f>
        <v>38</v>
      </c>
      <c r="C44" s="44" t="str">
        <f t="shared" si="0"/>
        <v>003</v>
      </c>
      <c r="D44" s="13"/>
      <c r="E44" s="13"/>
      <c r="F44" s="63" t="s">
        <v>554</v>
      </c>
      <c r="G44" s="64" t="s">
        <v>555</v>
      </c>
      <c r="H44" s="65" t="s">
        <v>16</v>
      </c>
      <c r="I44" s="66" t="s">
        <v>462</v>
      </c>
      <c r="J44" s="67" t="s">
        <v>457</v>
      </c>
      <c r="K44" s="13" t="str">
        <f>IF(OR('Thong tin'!$E$17="",F44=""),"",'Thong tin'!$E$17)</f>
        <v> Bình Minh</v>
      </c>
      <c r="L44" s="67" t="s">
        <v>25</v>
      </c>
      <c r="M44" s="68" t="s">
        <v>522</v>
      </c>
      <c r="N44" s="68" t="s">
        <v>522</v>
      </c>
      <c r="O44" s="69">
        <v>9.7</v>
      </c>
      <c r="P44" s="67" t="s">
        <v>31</v>
      </c>
      <c r="Q44" s="67" t="s">
        <v>33</v>
      </c>
      <c r="R44" s="67"/>
      <c r="T44" s="14" t="s">
        <v>214</v>
      </c>
      <c r="U44" s="15">
        <f>IF(V44="","",COUNTIF($V$7:V44,V44))</f>
        <v>3</v>
      </c>
      <c r="V44" s="11" t="str">
        <f>IF(L44="","",VLOOKUP(L44,'Thong tin'!$Q$7:$R$14,2,))</f>
        <v>H</v>
      </c>
    </row>
    <row r="45" spans="1:22" ht="12.75">
      <c r="A45" s="46"/>
      <c r="B45" s="13">
        <f>IF(F45="","",MAX($B$7:B44)+1)</f>
        <v>39</v>
      </c>
      <c r="C45" s="44" t="str">
        <f t="shared" si="0"/>
        <v>004</v>
      </c>
      <c r="D45" s="13"/>
      <c r="E45" s="13"/>
      <c r="F45" s="63" t="s">
        <v>556</v>
      </c>
      <c r="G45" s="64" t="s">
        <v>557</v>
      </c>
      <c r="H45" s="65" t="s">
        <v>16</v>
      </c>
      <c r="I45" s="66" t="s">
        <v>462</v>
      </c>
      <c r="J45" s="67" t="s">
        <v>456</v>
      </c>
      <c r="K45" s="13" t="str">
        <f>IF(OR('Thong tin'!$E$17="",F45=""),"",'Thong tin'!$E$17)</f>
        <v> Bình Minh</v>
      </c>
      <c r="L45" s="67" t="s">
        <v>25</v>
      </c>
      <c r="M45" s="68" t="s">
        <v>522</v>
      </c>
      <c r="N45" s="68" t="s">
        <v>522</v>
      </c>
      <c r="O45" s="69">
        <v>9.7</v>
      </c>
      <c r="P45" s="67" t="s">
        <v>31</v>
      </c>
      <c r="Q45" s="67" t="s">
        <v>33</v>
      </c>
      <c r="R45" s="67"/>
      <c r="T45" s="14" t="s">
        <v>215</v>
      </c>
      <c r="U45" s="15">
        <f>IF(V45="","",COUNTIF($V$7:V45,V45))</f>
        <v>4</v>
      </c>
      <c r="V45" s="11" t="str">
        <f>IF(L45="","",VLOOKUP(L45,'Thong tin'!$Q$7:$R$14,2,))</f>
        <v>H</v>
      </c>
    </row>
    <row r="46" spans="1:22" ht="12.75">
      <c r="A46" s="46"/>
      <c r="B46" s="13">
        <f>IF(F46="","",MAX($B$7:B45)+1)</f>
        <v>40</v>
      </c>
      <c r="C46" s="44" t="str">
        <f t="shared" si="0"/>
        <v>005</v>
      </c>
      <c r="D46" s="13"/>
      <c r="E46" s="13"/>
      <c r="F46" s="63" t="s">
        <v>558</v>
      </c>
      <c r="G46" s="64" t="s">
        <v>559</v>
      </c>
      <c r="H46" s="65" t="s">
        <v>17</v>
      </c>
      <c r="I46" s="66" t="s">
        <v>462</v>
      </c>
      <c r="J46" s="67" t="s">
        <v>456</v>
      </c>
      <c r="K46" s="13" t="str">
        <f>IF(OR('Thong tin'!$E$17="",F46=""),"",'Thong tin'!$E$17)</f>
        <v> Bình Minh</v>
      </c>
      <c r="L46" s="67" t="s">
        <v>25</v>
      </c>
      <c r="M46" s="68" t="s">
        <v>522</v>
      </c>
      <c r="N46" s="68" t="s">
        <v>522</v>
      </c>
      <c r="O46" s="69">
        <v>9.3</v>
      </c>
      <c r="P46" s="67" t="s">
        <v>31</v>
      </c>
      <c r="Q46" s="67" t="s">
        <v>33</v>
      </c>
      <c r="R46" s="67"/>
      <c r="T46" s="14" t="s">
        <v>216</v>
      </c>
      <c r="U46" s="15">
        <f>IF(V46="","",COUNTIF($V$7:V46,V46))</f>
        <v>5</v>
      </c>
      <c r="V46" s="11" t="str">
        <f>IF(L46="","",VLOOKUP(L46,'Thong tin'!$Q$7:$R$14,2,))</f>
        <v>H</v>
      </c>
    </row>
    <row r="47" spans="1:22" ht="12.75">
      <c r="A47" s="46"/>
      <c r="B47" s="13">
        <f>IF(F47="","",MAX($B$7:B46)+1)</f>
      </c>
      <c r="C47" s="44">
        <f t="shared" si="0"/>
      </c>
      <c r="D47" s="13"/>
      <c r="E47" s="13"/>
      <c r="F47" s="63"/>
      <c r="G47" s="64"/>
      <c r="H47" s="65"/>
      <c r="I47" s="68"/>
      <c r="J47" s="67"/>
      <c r="K47" s="13">
        <f>IF(OR('Thong tin'!$E$17="",F47=""),"",'Thong tin'!$E$17)</f>
      </c>
      <c r="L47" s="67"/>
      <c r="M47" s="68"/>
      <c r="N47" s="68"/>
      <c r="O47" s="69"/>
      <c r="P47" s="67"/>
      <c r="Q47" s="67"/>
      <c r="R47" s="67"/>
      <c r="T47" s="14" t="s">
        <v>243</v>
      </c>
      <c r="U47" s="15">
        <f>IF(V47="","",COUNTIF($V$7:V47,V47))</f>
      </c>
      <c r="V47" s="11">
        <f>IF(L47="","",VLOOKUP(L47,'Thong tin'!$Q$7:$R$14,2,))</f>
      </c>
    </row>
    <row r="48" spans="1:22" ht="12.75">
      <c r="A48" s="46"/>
      <c r="B48" s="13">
        <f>IF(F48="","",MAX($B$7:B47)+1)</f>
      </c>
      <c r="C48" s="44">
        <f t="shared" si="0"/>
      </c>
      <c r="D48" s="13"/>
      <c r="E48" s="13"/>
      <c r="F48" s="63"/>
      <c r="G48" s="64"/>
      <c r="H48" s="65"/>
      <c r="I48" s="68"/>
      <c r="J48" s="67"/>
      <c r="K48" s="13">
        <f>IF(OR('Thong tin'!$E$17="",F48=""),"",'Thong tin'!$E$17)</f>
      </c>
      <c r="L48" s="67"/>
      <c r="M48" s="68"/>
      <c r="N48" s="68"/>
      <c r="O48" s="69"/>
      <c r="P48" s="67"/>
      <c r="Q48" s="67"/>
      <c r="R48" s="67"/>
      <c r="T48" s="14" t="s">
        <v>244</v>
      </c>
      <c r="U48" s="15">
        <f>IF(V48="","",COUNTIF($V$7:V48,V48))</f>
      </c>
      <c r="V48" s="11">
        <f>IF(L48="","",VLOOKUP(L48,'Thong tin'!$Q$7:$R$14,2,))</f>
      </c>
    </row>
    <row r="49" spans="1:22" ht="12.75">
      <c r="A49" s="46"/>
      <c r="B49" s="13">
        <f>IF(F49="","",MAX($B$7:B48)+1)</f>
      </c>
      <c r="C49" s="44">
        <f t="shared" si="0"/>
      </c>
      <c r="D49" s="13"/>
      <c r="E49" s="13"/>
      <c r="F49" s="63"/>
      <c r="G49" s="64"/>
      <c r="H49" s="65"/>
      <c r="I49" s="68"/>
      <c r="J49" s="67"/>
      <c r="K49" s="13">
        <f>IF(OR('Thong tin'!$E$17="",F49=""),"",'Thong tin'!$E$17)</f>
      </c>
      <c r="L49" s="67"/>
      <c r="M49" s="68"/>
      <c r="N49" s="68"/>
      <c r="O49" s="69"/>
      <c r="P49" s="67"/>
      <c r="Q49" s="67"/>
      <c r="R49" s="67"/>
      <c r="T49" s="14" t="s">
        <v>245</v>
      </c>
      <c r="U49" s="15">
        <f>IF(V49="","",COUNTIF($V$7:V49,V49))</f>
      </c>
      <c r="V49" s="11">
        <f>IF(L49="","",VLOOKUP(L49,'Thong tin'!$Q$7:$R$14,2,))</f>
      </c>
    </row>
    <row r="50" spans="1:22" ht="12.75">
      <c r="A50" s="46"/>
      <c r="B50" s="13">
        <f>IF(F50="","",MAX($B$7:B49)+1)</f>
      </c>
      <c r="C50" s="44">
        <f t="shared" si="0"/>
      </c>
      <c r="D50" s="13"/>
      <c r="E50" s="13"/>
      <c r="F50" s="63"/>
      <c r="G50" s="64"/>
      <c r="H50" s="65"/>
      <c r="I50" s="68"/>
      <c r="J50" s="67"/>
      <c r="K50" s="13">
        <f>IF(OR('Thong tin'!$E$17="",F50=""),"",'Thong tin'!$E$17)</f>
      </c>
      <c r="L50" s="67"/>
      <c r="M50" s="68"/>
      <c r="N50" s="68"/>
      <c r="O50" s="69"/>
      <c r="P50" s="67"/>
      <c r="Q50" s="67"/>
      <c r="R50" s="67"/>
      <c r="T50" s="14" t="s">
        <v>246</v>
      </c>
      <c r="U50" s="15">
        <f>IF(V50="","",COUNTIF($V$7:V50,V50))</f>
      </c>
      <c r="V50" s="11">
        <f>IF(L50="","",VLOOKUP(L50,'Thong tin'!$Q$7:$R$14,2,))</f>
      </c>
    </row>
    <row r="51" spans="1:22" ht="12.75">
      <c r="A51" s="46"/>
      <c r="B51" s="13">
        <f>IF(F51="","",MAX($B$7:B50)+1)</f>
      </c>
      <c r="C51" s="44">
        <f t="shared" si="0"/>
      </c>
      <c r="D51" s="13"/>
      <c r="E51" s="13"/>
      <c r="F51" s="63"/>
      <c r="G51" s="64"/>
      <c r="H51" s="65"/>
      <c r="I51" s="68"/>
      <c r="J51" s="67"/>
      <c r="K51" s="13">
        <f>IF(OR('Thong tin'!$E$17="",F51=""),"",'Thong tin'!$E$17)</f>
      </c>
      <c r="L51" s="67"/>
      <c r="M51" s="68"/>
      <c r="N51" s="68"/>
      <c r="O51" s="69"/>
      <c r="P51" s="67"/>
      <c r="Q51" s="67"/>
      <c r="R51" s="67"/>
      <c r="T51" s="14" t="s">
        <v>247</v>
      </c>
      <c r="U51" s="15">
        <f>IF(V51="","",COUNTIF($V$7:V51,V51))</f>
      </c>
      <c r="V51" s="11">
        <f>IF(L51="","",VLOOKUP(L51,'Thong tin'!$Q$7:$R$14,2,))</f>
      </c>
    </row>
    <row r="52" spans="1:22" ht="12.75">
      <c r="A52" s="46"/>
      <c r="B52" s="13">
        <f>IF(F52="","",MAX($B$7:B51)+1)</f>
      </c>
      <c r="C52" s="44">
        <f t="shared" si="0"/>
      </c>
      <c r="D52" s="13"/>
      <c r="E52" s="13"/>
      <c r="F52" s="63"/>
      <c r="G52" s="64"/>
      <c r="H52" s="65"/>
      <c r="I52" s="68"/>
      <c r="J52" s="67"/>
      <c r="K52" s="13">
        <f>IF(OR('Thong tin'!$E$17="",F52=""),"",'Thong tin'!$E$17)</f>
      </c>
      <c r="L52" s="67"/>
      <c r="M52" s="68"/>
      <c r="N52" s="68"/>
      <c r="O52" s="69"/>
      <c r="P52" s="67"/>
      <c r="Q52" s="67"/>
      <c r="R52" s="67"/>
      <c r="T52" s="14" t="s">
        <v>248</v>
      </c>
      <c r="U52" s="15">
        <f>IF(V52="","",COUNTIF($V$7:V52,V52))</f>
      </c>
      <c r="V52" s="11">
        <f>IF(L52="","",VLOOKUP(L52,'Thong tin'!$Q$7:$R$14,2,))</f>
      </c>
    </row>
    <row r="53" spans="1:22" ht="12.75">
      <c r="A53" s="46"/>
      <c r="B53" s="13">
        <f>IF(F53="","",MAX($B$7:B52)+1)</f>
      </c>
      <c r="C53" s="44">
        <f t="shared" si="0"/>
      </c>
      <c r="D53" s="13"/>
      <c r="E53" s="13"/>
      <c r="F53" s="63"/>
      <c r="G53" s="64"/>
      <c r="H53" s="65"/>
      <c r="I53" s="68"/>
      <c r="J53" s="67"/>
      <c r="K53" s="13">
        <f>IF(OR('Thong tin'!$E$17="",F53=""),"",'Thong tin'!$E$17)</f>
      </c>
      <c r="L53" s="67"/>
      <c r="M53" s="68"/>
      <c r="N53" s="68"/>
      <c r="O53" s="69"/>
      <c r="P53" s="67"/>
      <c r="Q53" s="67"/>
      <c r="R53" s="67"/>
      <c r="T53" s="14" t="s">
        <v>249</v>
      </c>
      <c r="U53" s="15">
        <f>IF(V53="","",COUNTIF($V$7:V53,V53))</f>
      </c>
      <c r="V53" s="11">
        <f>IF(L53="","",VLOOKUP(L53,'Thong tin'!$Q$7:$R$14,2,))</f>
      </c>
    </row>
    <row r="54" spans="1:22" ht="12.75">
      <c r="A54" s="46"/>
      <c r="B54" s="13">
        <f>IF(F54="","",MAX($B$7:B53)+1)</f>
      </c>
      <c r="C54" s="44">
        <f t="shared" si="0"/>
      </c>
      <c r="D54" s="13"/>
      <c r="E54" s="13"/>
      <c r="F54" s="63"/>
      <c r="G54" s="64"/>
      <c r="H54" s="65"/>
      <c r="I54" s="68"/>
      <c r="J54" s="67"/>
      <c r="K54" s="13">
        <f>IF(OR('Thong tin'!$E$17="",F54=""),"",'Thong tin'!$E$17)</f>
      </c>
      <c r="L54" s="67"/>
      <c r="M54" s="68"/>
      <c r="N54" s="68"/>
      <c r="O54" s="69"/>
      <c r="P54" s="67"/>
      <c r="Q54" s="67"/>
      <c r="R54" s="67"/>
      <c r="T54" s="14" t="s">
        <v>250</v>
      </c>
      <c r="U54" s="15">
        <f>IF(V54="","",COUNTIF($V$7:V54,V54))</f>
      </c>
      <c r="V54" s="11">
        <f>IF(L54="","",VLOOKUP(L54,'Thong tin'!$Q$7:$R$14,2,))</f>
      </c>
    </row>
    <row r="55" spans="1:22" ht="12.75">
      <c r="A55" s="46"/>
      <c r="B55" s="13">
        <f>IF(F55="","",MAX($B$7:B54)+1)</f>
      </c>
      <c r="C55" s="44">
        <f t="shared" si="0"/>
      </c>
      <c r="D55" s="13"/>
      <c r="E55" s="13"/>
      <c r="F55" s="63"/>
      <c r="G55" s="64"/>
      <c r="H55" s="65"/>
      <c r="I55" s="68"/>
      <c r="J55" s="67"/>
      <c r="K55" s="13">
        <f>IF(OR('Thong tin'!$E$17="",F55=""),"",'Thong tin'!$E$17)</f>
      </c>
      <c r="L55" s="67"/>
      <c r="M55" s="68"/>
      <c r="N55" s="68"/>
      <c r="O55" s="69"/>
      <c r="P55" s="67"/>
      <c r="Q55" s="67"/>
      <c r="R55" s="67"/>
      <c r="T55" s="14" t="s">
        <v>251</v>
      </c>
      <c r="U55" s="15">
        <f>IF(V55="","",COUNTIF($V$7:V55,V55))</f>
      </c>
      <c r="V55" s="11">
        <f>IF(L55="","",VLOOKUP(L55,'Thong tin'!$Q$7:$R$14,2,))</f>
      </c>
    </row>
    <row r="56" spans="1:22" ht="12.75">
      <c r="A56" s="46"/>
      <c r="B56" s="13">
        <f>IF(F56="","",MAX($B$7:B55)+1)</f>
      </c>
      <c r="C56" s="44">
        <f t="shared" si="0"/>
      </c>
      <c r="D56" s="13"/>
      <c r="E56" s="13"/>
      <c r="F56" s="63"/>
      <c r="G56" s="64"/>
      <c r="H56" s="65"/>
      <c r="I56" s="68"/>
      <c r="J56" s="67"/>
      <c r="K56" s="13">
        <f>IF(OR('Thong tin'!$E$17="",F56=""),"",'Thong tin'!$E$17)</f>
      </c>
      <c r="L56" s="67"/>
      <c r="M56" s="68"/>
      <c r="N56" s="68"/>
      <c r="O56" s="69"/>
      <c r="P56" s="67"/>
      <c r="Q56" s="67"/>
      <c r="R56" s="67"/>
      <c r="T56" s="14" t="s">
        <v>252</v>
      </c>
      <c r="U56" s="15">
        <f>IF(V56="","",COUNTIF($V$7:V56,V56))</f>
      </c>
      <c r="V56" s="11">
        <f>IF(L56="","",VLOOKUP(L56,'Thong tin'!$Q$7:$R$14,2,))</f>
      </c>
    </row>
    <row r="57" spans="1:22" ht="12.75">
      <c r="A57" s="46"/>
      <c r="B57" s="13">
        <f>IF(F57="","",MAX($B$7:B56)+1)</f>
      </c>
      <c r="C57" s="44">
        <f t="shared" si="0"/>
      </c>
      <c r="D57" s="13"/>
      <c r="E57" s="13"/>
      <c r="F57" s="63"/>
      <c r="G57" s="64"/>
      <c r="H57" s="65"/>
      <c r="I57" s="68"/>
      <c r="J57" s="67"/>
      <c r="K57" s="13">
        <f>IF(OR('Thong tin'!$E$17="",F57=""),"",'Thong tin'!$E$17)</f>
      </c>
      <c r="L57" s="67"/>
      <c r="M57" s="68"/>
      <c r="N57" s="68"/>
      <c r="O57" s="69"/>
      <c r="P57" s="67"/>
      <c r="Q57" s="67"/>
      <c r="R57" s="67"/>
      <c r="T57" s="14" t="s">
        <v>253</v>
      </c>
      <c r="U57" s="15">
        <f>IF(V57="","",COUNTIF($V$7:V57,V57))</f>
      </c>
      <c r="V57" s="11">
        <f>IF(L57="","",VLOOKUP(L57,'Thong tin'!$Q$7:$R$14,2,))</f>
      </c>
    </row>
    <row r="58" spans="1:22" ht="12.75">
      <c r="A58" s="46"/>
      <c r="B58" s="13">
        <f>IF(F58="","",MAX($B$7:B57)+1)</f>
      </c>
      <c r="C58" s="44">
        <f t="shared" si="0"/>
      </c>
      <c r="D58" s="13"/>
      <c r="E58" s="13"/>
      <c r="F58" s="63"/>
      <c r="G58" s="64"/>
      <c r="H58" s="65"/>
      <c r="I58" s="68"/>
      <c r="J58" s="67"/>
      <c r="K58" s="13">
        <f>IF(OR('Thong tin'!$E$17="",F58=""),"",'Thong tin'!$E$17)</f>
      </c>
      <c r="L58" s="67"/>
      <c r="M58" s="68"/>
      <c r="N58" s="68"/>
      <c r="O58" s="69"/>
      <c r="P58" s="67"/>
      <c r="Q58" s="67"/>
      <c r="R58" s="67"/>
      <c r="T58" s="14" t="s">
        <v>254</v>
      </c>
      <c r="U58" s="15">
        <f>IF(V58="","",COUNTIF($V$7:V58,V58))</f>
      </c>
      <c r="V58" s="11">
        <f>IF(L58="","",VLOOKUP(L58,'Thong tin'!$Q$7:$R$14,2,))</f>
      </c>
    </row>
    <row r="59" spans="1:22" ht="12.75">
      <c r="A59" s="46"/>
      <c r="B59" s="13">
        <f>IF(F59="","",MAX($B$7:B58)+1)</f>
      </c>
      <c r="C59" s="44">
        <f t="shared" si="0"/>
      </c>
      <c r="D59" s="13"/>
      <c r="E59" s="13"/>
      <c r="F59" s="63"/>
      <c r="G59" s="64"/>
      <c r="H59" s="65"/>
      <c r="I59" s="68"/>
      <c r="J59" s="67"/>
      <c r="K59" s="13">
        <f>IF(OR('Thong tin'!$E$17="",F59=""),"",'Thong tin'!$E$17)</f>
      </c>
      <c r="L59" s="67"/>
      <c r="M59" s="68"/>
      <c r="N59" s="68"/>
      <c r="O59" s="69"/>
      <c r="P59" s="67"/>
      <c r="Q59" s="67"/>
      <c r="R59" s="67"/>
      <c r="T59" s="14" t="s">
        <v>255</v>
      </c>
      <c r="U59" s="15">
        <f>IF(V59="","",COUNTIF($V$7:V59,V59))</f>
      </c>
      <c r="V59" s="11">
        <f>IF(L59="","",VLOOKUP(L59,'Thong tin'!$Q$7:$R$14,2,))</f>
      </c>
    </row>
    <row r="60" spans="1:22" ht="12.75">
      <c r="A60" s="46"/>
      <c r="B60" s="13">
        <f>IF(F60="","",MAX($B$7:B59)+1)</f>
      </c>
      <c r="C60" s="44">
        <f t="shared" si="0"/>
      </c>
      <c r="D60" s="13"/>
      <c r="E60" s="13"/>
      <c r="F60" s="63"/>
      <c r="G60" s="64"/>
      <c r="H60" s="65"/>
      <c r="I60" s="68"/>
      <c r="J60" s="67"/>
      <c r="K60" s="13">
        <f>IF(OR('Thong tin'!$E$17="",F60=""),"",'Thong tin'!$E$17)</f>
      </c>
      <c r="L60" s="67"/>
      <c r="M60" s="68"/>
      <c r="N60" s="68"/>
      <c r="O60" s="69"/>
      <c r="P60" s="67"/>
      <c r="Q60" s="67"/>
      <c r="R60" s="67"/>
      <c r="T60" s="14" t="s">
        <v>256</v>
      </c>
      <c r="U60" s="15">
        <f>IF(V60="","",COUNTIF($V$7:V60,V60))</f>
      </c>
      <c r="V60" s="11">
        <f>IF(L60="","",VLOOKUP(L60,'Thong tin'!$Q$7:$R$14,2,))</f>
      </c>
    </row>
    <row r="61" spans="1:22" ht="12.75">
      <c r="A61" s="46"/>
      <c r="B61" s="13">
        <f>IF(F61="","",MAX($B$7:B60)+1)</f>
      </c>
      <c r="C61" s="44">
        <f t="shared" si="0"/>
      </c>
      <c r="D61" s="13"/>
      <c r="E61" s="13"/>
      <c r="F61" s="63"/>
      <c r="G61" s="64"/>
      <c r="H61" s="65"/>
      <c r="I61" s="68"/>
      <c r="J61" s="67"/>
      <c r="K61" s="13">
        <f>IF(OR('Thong tin'!$E$17="",F61=""),"",'Thong tin'!$E$17)</f>
      </c>
      <c r="L61" s="67"/>
      <c r="M61" s="68"/>
      <c r="N61" s="68"/>
      <c r="O61" s="69"/>
      <c r="P61" s="67"/>
      <c r="Q61" s="67"/>
      <c r="R61" s="67"/>
      <c r="T61" s="14" t="s">
        <v>257</v>
      </c>
      <c r="U61" s="15">
        <f>IF(V61="","",COUNTIF($V$7:V61,V61))</f>
      </c>
      <c r="V61" s="11">
        <f>IF(L61="","",VLOOKUP(L61,'Thong tin'!$Q$7:$R$14,2,))</f>
      </c>
    </row>
    <row r="62" spans="1:22" ht="12.75">
      <c r="A62" s="46"/>
      <c r="B62" s="13">
        <f>IF(F62="","",MAX($B$7:B61)+1)</f>
      </c>
      <c r="C62" s="44">
        <f t="shared" si="0"/>
      </c>
      <c r="D62" s="13"/>
      <c r="E62" s="13"/>
      <c r="F62" s="63"/>
      <c r="G62" s="64"/>
      <c r="H62" s="65"/>
      <c r="I62" s="68"/>
      <c r="J62" s="67"/>
      <c r="K62" s="13">
        <f>IF(OR('Thong tin'!$E$17="",F62=""),"",'Thong tin'!$E$17)</f>
      </c>
      <c r="L62" s="67"/>
      <c r="M62" s="68"/>
      <c r="N62" s="68"/>
      <c r="O62" s="69"/>
      <c r="P62" s="67"/>
      <c r="Q62" s="67"/>
      <c r="R62" s="67"/>
      <c r="T62" s="14" t="s">
        <v>258</v>
      </c>
      <c r="U62" s="15">
        <f>IF(V62="","",COUNTIF($V$7:V62,V62))</f>
      </c>
      <c r="V62" s="11">
        <f>IF(L62="","",VLOOKUP(L62,'Thong tin'!$Q$7:$R$14,2,))</f>
      </c>
    </row>
    <row r="63" spans="1:22" ht="12.75">
      <c r="A63" s="46"/>
      <c r="B63" s="13">
        <f>IF(F63="","",MAX($B$7:B62)+1)</f>
      </c>
      <c r="C63" s="44">
        <f t="shared" si="0"/>
      </c>
      <c r="D63" s="13"/>
      <c r="E63" s="13"/>
      <c r="F63" s="63"/>
      <c r="G63" s="64"/>
      <c r="H63" s="65"/>
      <c r="I63" s="68"/>
      <c r="J63" s="67"/>
      <c r="K63" s="13">
        <f>IF(OR('Thong tin'!$E$17="",F63=""),"",'Thong tin'!$E$17)</f>
      </c>
      <c r="L63" s="67"/>
      <c r="M63" s="68"/>
      <c r="N63" s="68"/>
      <c r="O63" s="69"/>
      <c r="P63" s="67"/>
      <c r="Q63" s="67"/>
      <c r="R63" s="67"/>
      <c r="T63" s="14" t="s">
        <v>259</v>
      </c>
      <c r="U63" s="15">
        <f>IF(V63="","",COUNTIF($V$7:V63,V63))</f>
      </c>
      <c r="V63" s="11">
        <f>IF(L63="","",VLOOKUP(L63,'Thong tin'!$Q$7:$R$14,2,))</f>
      </c>
    </row>
    <row r="64" spans="1:22" ht="12.75">
      <c r="A64" s="46"/>
      <c r="B64" s="13">
        <f>IF(F64="","",MAX($B$7:B63)+1)</f>
      </c>
      <c r="C64" s="44">
        <f t="shared" si="0"/>
      </c>
      <c r="D64" s="13"/>
      <c r="E64" s="13"/>
      <c r="F64" s="63"/>
      <c r="G64" s="64"/>
      <c r="H64" s="65"/>
      <c r="I64" s="68"/>
      <c r="J64" s="67"/>
      <c r="K64" s="13">
        <f>IF(OR('Thong tin'!$E$17="",F64=""),"",'Thong tin'!$E$17)</f>
      </c>
      <c r="L64" s="67"/>
      <c r="M64" s="68"/>
      <c r="N64" s="68"/>
      <c r="O64" s="69"/>
      <c r="P64" s="67"/>
      <c r="Q64" s="67"/>
      <c r="R64" s="67"/>
      <c r="T64" s="14" t="s">
        <v>260</v>
      </c>
      <c r="U64" s="15">
        <f>IF(V64="","",COUNTIF($V$7:V64,V64))</f>
      </c>
      <c r="V64" s="11">
        <f>IF(L64="","",VLOOKUP(L64,'Thong tin'!$Q$7:$R$14,2,))</f>
      </c>
    </row>
    <row r="65" spans="1:22" ht="12.75">
      <c r="A65" s="46"/>
      <c r="B65" s="13">
        <f>IF(F65="","",MAX($B$7:B64)+1)</f>
      </c>
      <c r="C65" s="44">
        <f t="shared" si="0"/>
      </c>
      <c r="D65" s="13"/>
      <c r="E65" s="13"/>
      <c r="F65" s="63"/>
      <c r="G65" s="64"/>
      <c r="H65" s="65"/>
      <c r="I65" s="68"/>
      <c r="J65" s="67"/>
      <c r="K65" s="13">
        <f>IF(OR('Thong tin'!$E$17="",F65=""),"",'Thong tin'!$E$17)</f>
      </c>
      <c r="L65" s="67"/>
      <c r="M65" s="68"/>
      <c r="N65" s="68"/>
      <c r="O65" s="69"/>
      <c r="P65" s="67"/>
      <c r="Q65" s="67"/>
      <c r="R65" s="67"/>
      <c r="T65" s="14" t="s">
        <v>261</v>
      </c>
      <c r="U65" s="15">
        <f>IF(V65="","",COUNTIF($V$7:V65,V65))</f>
      </c>
      <c r="V65" s="11">
        <f>IF(L65="","",VLOOKUP(L65,'Thong tin'!$Q$7:$R$14,2,))</f>
      </c>
    </row>
    <row r="66" spans="1:22" ht="12.75">
      <c r="A66" s="46"/>
      <c r="B66" s="13">
        <f>IF(F66="","",MAX($B$7:B65)+1)</f>
      </c>
      <c r="C66" s="44">
        <f t="shared" si="0"/>
      </c>
      <c r="D66" s="13"/>
      <c r="E66" s="13"/>
      <c r="F66" s="63"/>
      <c r="G66" s="64"/>
      <c r="H66" s="65"/>
      <c r="I66" s="68"/>
      <c r="J66" s="67"/>
      <c r="K66" s="13">
        <f>IF(OR('Thong tin'!$E$17="",F66=""),"",'Thong tin'!$E$17)</f>
      </c>
      <c r="L66" s="67"/>
      <c r="M66" s="68"/>
      <c r="N66" s="68"/>
      <c r="O66" s="69"/>
      <c r="P66" s="67"/>
      <c r="Q66" s="67"/>
      <c r="R66" s="67"/>
      <c r="T66" s="14" t="s">
        <v>262</v>
      </c>
      <c r="U66" s="15">
        <f>IF(V66="","",COUNTIF($V$7:V66,V66))</f>
      </c>
      <c r="V66" s="11">
        <f>IF(L66="","",VLOOKUP(L66,'Thong tin'!$Q$7:$R$14,2,))</f>
      </c>
    </row>
    <row r="67" spans="1:22" ht="12.75">
      <c r="A67" s="46"/>
      <c r="B67" s="13">
        <f>IF(F67="","",MAX($B$7:B66)+1)</f>
      </c>
      <c r="C67" s="44">
        <f>IF(OR(F67="",U67=""),"","00"&amp;U67)</f>
      </c>
      <c r="D67" s="13"/>
      <c r="E67" s="13"/>
      <c r="F67" s="63"/>
      <c r="G67" s="64"/>
      <c r="H67" s="65"/>
      <c r="I67" s="68"/>
      <c r="J67" s="67"/>
      <c r="K67" s="13">
        <f>IF(OR('Thong tin'!$E$17="",F67=""),"",'Thong tin'!$E$17)</f>
      </c>
      <c r="L67" s="67"/>
      <c r="M67" s="68"/>
      <c r="N67" s="68"/>
      <c r="O67" s="69"/>
      <c r="P67" s="67"/>
      <c r="Q67" s="67"/>
      <c r="R67" s="67"/>
      <c r="T67" s="14" t="s">
        <v>263</v>
      </c>
      <c r="U67" s="15">
        <f>IF(V67="","",COUNTIF($V$7:V67,V67))</f>
      </c>
      <c r="V67" s="11">
        <f>IF(L67="","",VLOOKUP(L67,'Thong tin'!$Q$7:$R$14,2,))</f>
      </c>
    </row>
    <row r="68" spans="2:22" ht="12.75">
      <c r="B68" s="13">
        <f>IF(F68="","",MAX($B$7:B67)+1)</f>
      </c>
      <c r="C68" s="44">
        <f>IF(OR(F68="",U68=""),"","00"&amp;U68)</f>
      </c>
      <c r="D68" s="13"/>
      <c r="E68" s="13"/>
      <c r="F68" s="68"/>
      <c r="G68" s="64"/>
      <c r="H68" s="65"/>
      <c r="I68" s="67"/>
      <c r="J68" s="67"/>
      <c r="K68" s="13">
        <f>IF(OR('Thong tin'!$E$17="",F68=""),"",'Thong tin'!$E$17)</f>
      </c>
      <c r="L68" s="67"/>
      <c r="M68" s="67"/>
      <c r="N68" s="67"/>
      <c r="O68" s="67"/>
      <c r="P68" s="67"/>
      <c r="Q68" s="67"/>
      <c r="R68" s="67"/>
      <c r="T68" s="14" t="s">
        <v>264</v>
      </c>
      <c r="U68" s="15">
        <f>IF(V68="","",COUNTIF($V$7:V68,V68))</f>
      </c>
      <c r="V68" s="11">
        <f>IF(L68="","",VLOOKUP(L68,'Thong tin'!$Q$7:$R$14,2,))</f>
      </c>
    </row>
    <row r="69" spans="2:22" ht="14.25">
      <c r="B69" s="13">
        <f>IF(F69="","",MAX($B$7:B68)+1)</f>
      </c>
      <c r="F69" s="70"/>
      <c r="G69" s="71"/>
      <c r="H69" s="65"/>
      <c r="I69" s="72"/>
      <c r="J69" s="72"/>
      <c r="K69" s="13">
        <f>IF(OR('Thong tin'!$E$17="",F69=""),"",'Thong tin'!$E$17)</f>
      </c>
      <c r="L69" s="67"/>
      <c r="M69" s="73"/>
      <c r="N69" s="73"/>
      <c r="O69" s="73"/>
      <c r="P69" s="67"/>
      <c r="Q69" s="67"/>
      <c r="R69" s="73"/>
      <c r="T69" s="14" t="s">
        <v>266</v>
      </c>
      <c r="U69" s="15">
        <f>IF(V69="","",COUNTIF($V$7:V69,V69))</f>
      </c>
      <c r="V69" s="11">
        <f>IF(L69="","",VLOOKUP(L69,'Thong tin'!$Q$7:$R$14,2,))</f>
      </c>
    </row>
    <row r="70" spans="2:22" ht="15">
      <c r="B70" s="13">
        <f>IF(F70="","",MAX($B$7:B69)+1)</f>
      </c>
      <c r="F70" s="70"/>
      <c r="G70" s="71"/>
      <c r="H70" s="65"/>
      <c r="I70" s="72"/>
      <c r="J70" s="72"/>
      <c r="K70" s="13">
        <f>IF(OR('Thong tin'!$E$17="",F70=""),"",'Thong tin'!$E$17)</f>
      </c>
      <c r="L70" s="67"/>
      <c r="M70" s="74"/>
      <c r="N70" s="74"/>
      <c r="O70" s="74"/>
      <c r="P70" s="67"/>
      <c r="Q70" s="67"/>
      <c r="R70" s="74"/>
      <c r="T70" s="14" t="s">
        <v>267</v>
      </c>
      <c r="U70" s="15">
        <f>IF(V70="","",COUNTIF($V$7:V70,V70))</f>
      </c>
      <c r="V70" s="11">
        <f>IF(L70="","",VLOOKUP(L70,'Thong tin'!$Q$7:$R$14,2,))</f>
      </c>
    </row>
    <row r="71" spans="2:22" ht="14.25">
      <c r="B71" s="13">
        <f>IF(F71="","",MAX($B$7:B70)+1)</f>
      </c>
      <c r="F71" s="70"/>
      <c r="G71" s="71"/>
      <c r="H71" s="65"/>
      <c r="I71" s="72"/>
      <c r="J71" s="72"/>
      <c r="K71" s="13">
        <f>IF(OR('Thong tin'!$E$17="",F71=""),"",'Thong tin'!$E$17)</f>
      </c>
      <c r="L71" s="67"/>
      <c r="M71" s="75"/>
      <c r="N71" s="75"/>
      <c r="O71" s="75"/>
      <c r="P71" s="67"/>
      <c r="Q71" s="67"/>
      <c r="R71" s="75"/>
      <c r="T71" s="14" t="s">
        <v>268</v>
      </c>
      <c r="U71" s="15">
        <f>IF(V71="","",COUNTIF($V$7:V71,V71))</f>
      </c>
      <c r="V71" s="11">
        <f>IF(L71="","",VLOOKUP(L71,'Thong tin'!$Q$7:$R$14,2,))</f>
      </c>
    </row>
    <row r="72" spans="2:22" ht="14.25">
      <c r="B72" s="13">
        <f>IF(F72="","",MAX($B$7:B71)+1)</f>
      </c>
      <c r="F72" s="70"/>
      <c r="G72" s="71"/>
      <c r="H72" s="65"/>
      <c r="I72" s="72"/>
      <c r="J72" s="72"/>
      <c r="K72" s="13">
        <f>IF(OR('Thong tin'!$E$17="",F72=""),"",'Thong tin'!$E$17)</f>
      </c>
      <c r="L72" s="67"/>
      <c r="M72" s="75"/>
      <c r="N72" s="75"/>
      <c r="O72" s="75"/>
      <c r="P72" s="67"/>
      <c r="Q72" s="67"/>
      <c r="R72" s="75"/>
      <c r="T72" s="14" t="s">
        <v>269</v>
      </c>
      <c r="U72" s="15">
        <f>IF(V72="","",COUNTIF($V$7:V72,V72))</f>
      </c>
      <c r="V72" s="11">
        <f>IF(L72="","",VLOOKUP(L72,'Thong tin'!$Q$7:$R$14,2,))</f>
      </c>
    </row>
    <row r="73" spans="2:22" ht="14.25">
      <c r="B73" s="13">
        <f>IF(F73="","",MAX($B$7:B72)+1)</f>
      </c>
      <c r="F73" s="70"/>
      <c r="G73" s="71"/>
      <c r="H73" s="65"/>
      <c r="I73" s="72"/>
      <c r="J73" s="72"/>
      <c r="K73" s="13">
        <f>IF(OR('Thong tin'!$E$17="",F73=""),"",'Thong tin'!$E$17)</f>
      </c>
      <c r="L73" s="67"/>
      <c r="M73" s="75"/>
      <c r="N73" s="75"/>
      <c r="O73" s="75"/>
      <c r="P73" s="67"/>
      <c r="Q73" s="67"/>
      <c r="R73" s="75"/>
      <c r="T73" s="14" t="s">
        <v>270</v>
      </c>
      <c r="U73" s="15">
        <f>IF(V73="","",COUNTIF($V$7:V73,V73))</f>
      </c>
      <c r="V73" s="11">
        <f>IF(L73="","",VLOOKUP(L73,'Thong tin'!$Q$7:$R$14,2,))</f>
      </c>
    </row>
    <row r="74" spans="2:22" ht="15">
      <c r="B74" s="13">
        <f>IF(F74="","",MAX($B$7:B73)+1)</f>
      </c>
      <c r="F74" s="70"/>
      <c r="G74" s="71"/>
      <c r="H74" s="65"/>
      <c r="I74" s="72"/>
      <c r="J74" s="72"/>
      <c r="K74" s="13">
        <f>IF(OR('Thong tin'!$E$17="",F74=""),"",'Thong tin'!$E$17)</f>
      </c>
      <c r="L74" s="67"/>
      <c r="M74" s="74"/>
      <c r="N74" s="74"/>
      <c r="O74" s="74"/>
      <c r="P74" s="67"/>
      <c r="Q74" s="67"/>
      <c r="R74" s="74"/>
      <c r="T74" s="14" t="s">
        <v>271</v>
      </c>
      <c r="U74" s="15">
        <f>IF(V74="","",COUNTIF($V$7:V74,V74))</f>
      </c>
      <c r="V74" s="11">
        <f>IF(L74="","",VLOOKUP(L74,'Thong tin'!$Q$7:$R$14,2,))</f>
      </c>
    </row>
    <row r="75" spans="2:22" ht="12.75">
      <c r="B75" s="13">
        <f>IF(F75="","",MAX($B$7:B74)+1)</f>
      </c>
      <c r="F75" s="70"/>
      <c r="G75" s="71"/>
      <c r="H75" s="65"/>
      <c r="I75" s="72"/>
      <c r="J75" s="72"/>
      <c r="K75" s="13">
        <f>IF(OR('Thong tin'!$E$17="",F75=""),"",'Thong tin'!$E$17)</f>
      </c>
      <c r="L75" s="67"/>
      <c r="M75" s="72"/>
      <c r="N75" s="72"/>
      <c r="O75" s="72"/>
      <c r="P75" s="67"/>
      <c r="Q75" s="67"/>
      <c r="R75" s="72"/>
      <c r="T75" s="14" t="s">
        <v>272</v>
      </c>
      <c r="U75" s="15">
        <f>IF(V75="","",COUNTIF($V$7:V75,V75))</f>
      </c>
      <c r="V75" s="11">
        <f>IF(L75="","",VLOOKUP(L75,'Thong tin'!$Q$7:$R$14,2,))</f>
      </c>
    </row>
    <row r="76" spans="2:22" ht="12.75">
      <c r="B76" s="13">
        <f>IF(F76="","",MAX($B$7:B75)+1)</f>
      </c>
      <c r="F76" s="70"/>
      <c r="G76" s="71"/>
      <c r="H76" s="65"/>
      <c r="I76" s="72"/>
      <c r="J76" s="72"/>
      <c r="K76" s="13">
        <f>IF(OR('Thong tin'!$E$17="",F76=""),"",'Thong tin'!$E$17)</f>
      </c>
      <c r="L76" s="67"/>
      <c r="M76" s="72"/>
      <c r="N76" s="72"/>
      <c r="O76" s="72"/>
      <c r="P76" s="67"/>
      <c r="Q76" s="67"/>
      <c r="R76" s="72"/>
      <c r="T76" s="14" t="s">
        <v>273</v>
      </c>
      <c r="U76" s="15">
        <f>IF(V76="","",COUNTIF($V$7:V76,V76))</f>
      </c>
      <c r="V76" s="11">
        <f>IF(L76="","",VLOOKUP(L76,'Thong tin'!$Q$7:$R$14,2,))</f>
      </c>
    </row>
    <row r="77" spans="2:22" ht="12.75">
      <c r="B77" s="13">
        <f>IF(F77="","",MAX($B$7:B76)+1)</f>
      </c>
      <c r="F77" s="70"/>
      <c r="G77" s="71"/>
      <c r="H77" s="65"/>
      <c r="I77" s="72"/>
      <c r="J77" s="72"/>
      <c r="K77" s="13">
        <f>IF(OR('Thong tin'!$E$17="",F77=""),"",'Thong tin'!$E$17)</f>
      </c>
      <c r="L77" s="67"/>
      <c r="M77" s="72"/>
      <c r="N77" s="72"/>
      <c r="O77" s="72"/>
      <c r="P77" s="67"/>
      <c r="Q77" s="67"/>
      <c r="R77" s="72"/>
      <c r="T77" s="14" t="s">
        <v>274</v>
      </c>
      <c r="U77" s="15">
        <f>IF(V77="","",COUNTIF($V$7:V77,V77))</f>
      </c>
      <c r="V77" s="11">
        <f>IF(L77="","",VLOOKUP(L77,'Thong tin'!$Q$7:$R$14,2,))</f>
      </c>
    </row>
    <row r="78" spans="2:22" ht="12.75">
      <c r="B78" s="13">
        <f>IF(F78="","",MAX($B$7:B77)+1)</f>
      </c>
      <c r="F78" s="70"/>
      <c r="G78" s="71"/>
      <c r="H78" s="65"/>
      <c r="I78" s="72"/>
      <c r="J78" s="72"/>
      <c r="K78" s="13">
        <f>IF(OR('Thong tin'!$E$17="",F78=""),"",'Thong tin'!$E$17)</f>
      </c>
      <c r="L78" s="67"/>
      <c r="M78" s="72"/>
      <c r="N78" s="72"/>
      <c r="O78" s="72"/>
      <c r="P78" s="67"/>
      <c r="Q78" s="67"/>
      <c r="R78" s="72"/>
      <c r="T78" s="14" t="s">
        <v>275</v>
      </c>
      <c r="U78" s="15">
        <f>IF(V78="","",COUNTIF($V$7:V78,V78))</f>
      </c>
      <c r="V78" s="11">
        <f>IF(L78="","",VLOOKUP(L78,'Thong tin'!$Q$7:$R$14,2,))</f>
      </c>
    </row>
    <row r="79" spans="2:22" ht="12.75">
      <c r="B79" s="13">
        <f>IF(F79="","",MAX($B$7:B78)+1)</f>
      </c>
      <c r="F79" s="70"/>
      <c r="G79" s="71"/>
      <c r="H79" s="65"/>
      <c r="I79" s="72"/>
      <c r="J79" s="72"/>
      <c r="K79" s="13">
        <f>IF(OR('Thong tin'!$E$17="",F79=""),"",'Thong tin'!$E$17)</f>
      </c>
      <c r="L79" s="67"/>
      <c r="M79" s="72"/>
      <c r="N79" s="72"/>
      <c r="O79" s="72"/>
      <c r="P79" s="67"/>
      <c r="Q79" s="67"/>
      <c r="R79" s="72"/>
      <c r="T79" s="14" t="s">
        <v>276</v>
      </c>
      <c r="U79" s="15">
        <f>IF(V79="","",COUNTIF($V$7:V79,V79))</f>
      </c>
      <c r="V79" s="11">
        <f>IF(L79="","",VLOOKUP(L79,'Thong tin'!$Q$7:$R$14,2,))</f>
      </c>
    </row>
    <row r="80" spans="2:22" ht="12.75">
      <c r="B80" s="13">
        <f>IF(F80="","",MAX($B$7:B79)+1)</f>
      </c>
      <c r="F80" s="70"/>
      <c r="G80" s="71"/>
      <c r="H80" s="65"/>
      <c r="I80" s="72"/>
      <c r="J80" s="72"/>
      <c r="K80" s="13">
        <f>IF(OR('Thong tin'!$E$17="",F80=""),"",'Thong tin'!$E$17)</f>
      </c>
      <c r="L80" s="67"/>
      <c r="M80" s="72"/>
      <c r="N80" s="72"/>
      <c r="O80" s="72"/>
      <c r="P80" s="67"/>
      <c r="Q80" s="67"/>
      <c r="R80" s="72"/>
      <c r="T80" s="14" t="s">
        <v>277</v>
      </c>
      <c r="U80" s="15">
        <f>IF(V80="","",COUNTIF($V$7:V80,V80))</f>
      </c>
      <c r="V80" s="11">
        <f>IF(L80="","",VLOOKUP(L80,'Thong tin'!$Q$7:$R$14,2,))</f>
      </c>
    </row>
    <row r="81" spans="2:22" ht="12.75">
      <c r="B81" s="13">
        <f>IF(F81="","",MAX($B$7:B80)+1)</f>
      </c>
      <c r="F81" s="70"/>
      <c r="G81" s="71"/>
      <c r="H81" s="65"/>
      <c r="I81" s="72"/>
      <c r="J81" s="72"/>
      <c r="K81" s="13">
        <f>IF(OR('Thong tin'!$E$17="",F81=""),"",'Thong tin'!$E$17)</f>
      </c>
      <c r="L81" s="67"/>
      <c r="M81" s="72"/>
      <c r="N81" s="72"/>
      <c r="O81" s="72"/>
      <c r="P81" s="67"/>
      <c r="Q81" s="67"/>
      <c r="R81" s="72"/>
      <c r="T81" s="14" t="s">
        <v>278</v>
      </c>
      <c r="U81" s="15">
        <f>IF(V81="","",COUNTIF($V$7:V81,V81))</f>
      </c>
      <c r="V81" s="11">
        <f>IF(L81="","",VLOOKUP(L81,'Thong tin'!$Q$7:$R$14,2,))</f>
      </c>
    </row>
    <row r="82" spans="2:22" ht="12.75">
      <c r="B82" s="13">
        <f>IF(F82="","",MAX($B$7:B81)+1)</f>
      </c>
      <c r="F82" s="70"/>
      <c r="G82" s="71"/>
      <c r="H82" s="65"/>
      <c r="I82" s="72"/>
      <c r="J82" s="72"/>
      <c r="K82" s="13">
        <f>IF(OR('Thong tin'!$E$17="",F82=""),"",'Thong tin'!$E$17)</f>
      </c>
      <c r="L82" s="67"/>
      <c r="M82" s="72"/>
      <c r="N82" s="72"/>
      <c r="O82" s="72"/>
      <c r="P82" s="67"/>
      <c r="Q82" s="67"/>
      <c r="R82" s="72"/>
      <c r="T82" s="14" t="s">
        <v>279</v>
      </c>
      <c r="U82" s="15">
        <f>IF(V82="","",COUNTIF($V$7:V82,V82))</f>
      </c>
      <c r="V82" s="11">
        <f>IF(L82="","",VLOOKUP(L82,'Thong tin'!$Q$7:$R$14,2,))</f>
      </c>
    </row>
    <row r="83" spans="2:22" ht="12.75">
      <c r="B83" s="13">
        <f>IF(F83="","",MAX($B$7:B82)+1)</f>
      </c>
      <c r="F83" s="70"/>
      <c r="G83" s="71"/>
      <c r="H83" s="65"/>
      <c r="I83" s="72"/>
      <c r="J83" s="72"/>
      <c r="K83" s="13">
        <f>IF(OR('Thong tin'!$E$17="",F83=""),"",'Thong tin'!$E$17)</f>
      </c>
      <c r="L83" s="67"/>
      <c r="M83" s="72"/>
      <c r="N83" s="72"/>
      <c r="O83" s="72"/>
      <c r="P83" s="67"/>
      <c r="Q83" s="67"/>
      <c r="R83" s="72"/>
      <c r="T83" s="14" t="s">
        <v>280</v>
      </c>
      <c r="U83" s="15">
        <f>IF(V83="","",COUNTIF($V$7:V83,V83))</f>
      </c>
      <c r="V83" s="11">
        <f>IF(L83="","",VLOOKUP(L83,'Thong tin'!$Q$7:$R$14,2,))</f>
      </c>
    </row>
    <row r="84" spans="2:22" ht="12.75">
      <c r="B84" s="13">
        <f>IF(F84="","",MAX($B$7:B83)+1)</f>
      </c>
      <c r="F84" s="70"/>
      <c r="G84" s="71"/>
      <c r="H84" s="65"/>
      <c r="I84" s="72"/>
      <c r="J84" s="72"/>
      <c r="K84" s="13">
        <f>IF(OR('Thong tin'!$E$17="",F84=""),"",'Thong tin'!$E$17)</f>
      </c>
      <c r="L84" s="67"/>
      <c r="M84" s="72"/>
      <c r="N84" s="72"/>
      <c r="O84" s="72"/>
      <c r="P84" s="67"/>
      <c r="Q84" s="67"/>
      <c r="R84" s="72"/>
      <c r="T84" s="14" t="s">
        <v>281</v>
      </c>
      <c r="U84" s="15">
        <f>IF(V84="","",COUNTIF($V$7:V84,V84))</f>
      </c>
      <c r="V84" s="11">
        <f>IF(L84="","",VLOOKUP(L84,'Thong tin'!$Q$7:$R$14,2,))</f>
      </c>
    </row>
    <row r="85" spans="2:22" ht="12.75">
      <c r="B85" s="13">
        <f>IF(F85="","",MAX($B$7:B84)+1)</f>
      </c>
      <c r="F85" s="70"/>
      <c r="G85" s="71"/>
      <c r="H85" s="65"/>
      <c r="I85" s="72"/>
      <c r="J85" s="72"/>
      <c r="K85" s="13">
        <f>IF(OR('Thong tin'!$E$17="",F85=""),"",'Thong tin'!$E$17)</f>
      </c>
      <c r="L85" s="67"/>
      <c r="M85" s="72"/>
      <c r="N85" s="72"/>
      <c r="O85" s="72"/>
      <c r="P85" s="67"/>
      <c r="Q85" s="67"/>
      <c r="R85" s="72"/>
      <c r="T85" s="14" t="s">
        <v>282</v>
      </c>
      <c r="U85" s="15">
        <f>IF(V85="","",COUNTIF($V$7:V85,V85))</f>
      </c>
      <c r="V85" s="11">
        <f>IF(L85="","",VLOOKUP(L85,'Thong tin'!$Q$7:$R$14,2,))</f>
      </c>
    </row>
    <row r="86" spans="2:22" ht="12.75">
      <c r="B86" s="13">
        <f>IF(F86="","",MAX($B$7:B85)+1)</f>
      </c>
      <c r="F86" s="70"/>
      <c r="G86" s="71"/>
      <c r="H86" s="65"/>
      <c r="I86" s="72"/>
      <c r="J86" s="72"/>
      <c r="K86" s="13">
        <f>IF(OR('Thong tin'!$E$17="",F86=""),"",'Thong tin'!$E$17)</f>
      </c>
      <c r="L86" s="67"/>
      <c r="M86" s="72"/>
      <c r="N86" s="72"/>
      <c r="O86" s="72"/>
      <c r="P86" s="67"/>
      <c r="Q86" s="67"/>
      <c r="R86" s="72"/>
      <c r="T86" s="14" t="s">
        <v>283</v>
      </c>
      <c r="U86" s="15">
        <f>IF(V86="","",COUNTIF($V$7:V86,V86))</f>
      </c>
      <c r="V86" s="11">
        <f>IF(L86="","",VLOOKUP(L86,'Thong tin'!$Q$7:$R$14,2,))</f>
      </c>
    </row>
    <row r="87" spans="2:22" ht="12.75">
      <c r="B87" s="13">
        <f>IF(F87="","",MAX($B$7:B86)+1)</f>
      </c>
      <c r="F87" s="70"/>
      <c r="G87" s="71"/>
      <c r="H87" s="65"/>
      <c r="I87" s="72"/>
      <c r="J87" s="72"/>
      <c r="K87" s="13">
        <f>IF(OR('Thong tin'!$E$17="",F87=""),"",'Thong tin'!$E$17)</f>
      </c>
      <c r="L87" s="67"/>
      <c r="M87" s="72"/>
      <c r="N87" s="72"/>
      <c r="O87" s="72"/>
      <c r="P87" s="67"/>
      <c r="Q87" s="67"/>
      <c r="R87" s="72"/>
      <c r="T87" s="14" t="s">
        <v>284</v>
      </c>
      <c r="U87" s="15">
        <f>IF(V87="","",COUNTIF($V$7:V87,V87))</f>
      </c>
      <c r="V87" s="11">
        <f>IF(L87="","",VLOOKUP(L87,'Thong tin'!$Q$7:$R$14,2,))</f>
      </c>
    </row>
    <row r="88" spans="2:22" ht="12.75">
      <c r="B88" s="13">
        <f>IF(F88="","",MAX($B$7:B87)+1)</f>
      </c>
      <c r="F88" s="70"/>
      <c r="G88" s="71"/>
      <c r="H88" s="65"/>
      <c r="I88" s="72"/>
      <c r="J88" s="72"/>
      <c r="K88" s="13">
        <f>IF(OR('Thong tin'!$E$17="",F88=""),"",'Thong tin'!$E$17)</f>
      </c>
      <c r="L88" s="67"/>
      <c r="M88" s="72"/>
      <c r="N88" s="72"/>
      <c r="O88" s="72"/>
      <c r="P88" s="67"/>
      <c r="Q88" s="67"/>
      <c r="R88" s="72"/>
      <c r="T88" s="14" t="s">
        <v>285</v>
      </c>
      <c r="U88" s="15">
        <f>IF(V88="","",COUNTIF($V$7:V88,V88))</f>
      </c>
      <c r="V88" s="11">
        <f>IF(L88="","",VLOOKUP(L88,'Thong tin'!$Q$7:$R$14,2,))</f>
      </c>
    </row>
    <row r="89" spans="2:22" ht="12.75">
      <c r="B89" s="13">
        <f>IF(F89="","",MAX($B$7:B88)+1)</f>
      </c>
      <c r="F89" s="70"/>
      <c r="G89" s="71"/>
      <c r="H89" s="65"/>
      <c r="I89" s="72"/>
      <c r="J89" s="72"/>
      <c r="K89" s="13">
        <f>IF(OR('Thong tin'!$E$17="",F89=""),"",'Thong tin'!$E$17)</f>
      </c>
      <c r="L89" s="67"/>
      <c r="M89" s="72"/>
      <c r="N89" s="72"/>
      <c r="O89" s="72"/>
      <c r="P89" s="67"/>
      <c r="Q89" s="67"/>
      <c r="R89" s="72"/>
      <c r="T89" s="14" t="s">
        <v>286</v>
      </c>
      <c r="U89" s="15">
        <f>IF(V89="","",COUNTIF($V$7:V89,V89))</f>
      </c>
      <c r="V89" s="11">
        <f>IF(L89="","",VLOOKUP(L89,'Thong tin'!$Q$7:$R$14,2,))</f>
      </c>
    </row>
    <row r="90" spans="2:22" ht="12.75">
      <c r="B90" s="13">
        <f>IF(F90="","",MAX($B$7:B89)+1)</f>
      </c>
      <c r="F90" s="70"/>
      <c r="G90" s="71"/>
      <c r="H90" s="65"/>
      <c r="I90" s="72"/>
      <c r="J90" s="72"/>
      <c r="K90" s="13">
        <f>IF(OR('Thong tin'!$E$17="",F90=""),"",'Thong tin'!$E$17)</f>
      </c>
      <c r="L90" s="67"/>
      <c r="M90" s="72"/>
      <c r="N90" s="72"/>
      <c r="O90" s="72"/>
      <c r="P90" s="67"/>
      <c r="Q90" s="67"/>
      <c r="R90" s="72"/>
      <c r="T90" s="14" t="s">
        <v>287</v>
      </c>
      <c r="U90" s="15">
        <f>IF(V90="","",COUNTIF($V$7:V90,V90))</f>
      </c>
      <c r="V90" s="11">
        <f>IF(L90="","",VLOOKUP(L90,'Thong tin'!$Q$7:$R$14,2,))</f>
      </c>
    </row>
    <row r="91" spans="2:22" ht="12.75">
      <c r="B91" s="13">
        <f>IF(F91="","",MAX($B$7:B90)+1)</f>
      </c>
      <c r="F91" s="70"/>
      <c r="G91" s="71"/>
      <c r="H91" s="65"/>
      <c r="I91" s="72"/>
      <c r="J91" s="72"/>
      <c r="K91" s="13">
        <f>IF(OR('Thong tin'!$E$17="",F91=""),"",'Thong tin'!$E$17)</f>
      </c>
      <c r="L91" s="67"/>
      <c r="M91" s="72"/>
      <c r="N91" s="72"/>
      <c r="O91" s="72"/>
      <c r="P91" s="67"/>
      <c r="Q91" s="67"/>
      <c r="R91" s="72"/>
      <c r="T91" s="14" t="s">
        <v>288</v>
      </c>
      <c r="U91" s="15">
        <f>IF(V91="","",COUNTIF($V$7:V91,V91))</f>
      </c>
      <c r="V91" s="11">
        <f>IF(L91="","",VLOOKUP(L91,'Thong tin'!$Q$7:$R$14,2,))</f>
      </c>
    </row>
    <row r="92" spans="2:22" ht="12.75">
      <c r="B92" s="13">
        <f>IF(F92="","",MAX($B$7:B91)+1)</f>
      </c>
      <c r="F92" s="70"/>
      <c r="G92" s="71"/>
      <c r="H92" s="65"/>
      <c r="I92" s="72"/>
      <c r="J92" s="72"/>
      <c r="K92" s="13">
        <f>IF(OR('Thong tin'!$E$17="",F92=""),"",'Thong tin'!$E$17)</f>
      </c>
      <c r="L92" s="67"/>
      <c r="M92" s="72"/>
      <c r="N92" s="72"/>
      <c r="O92" s="72"/>
      <c r="P92" s="67"/>
      <c r="Q92" s="67"/>
      <c r="R92" s="72"/>
      <c r="T92" s="14" t="s">
        <v>289</v>
      </c>
      <c r="U92" s="15">
        <f>IF(V92="","",COUNTIF($V$7:V92,V92))</f>
      </c>
      <c r="V92" s="11">
        <f>IF(L92="","",VLOOKUP(L92,'Thong tin'!$Q$7:$R$14,2,))</f>
      </c>
    </row>
    <row r="93" spans="2:22" ht="12.75">
      <c r="B93" s="13">
        <f>IF(F93="","",MAX($B$7:B92)+1)</f>
      </c>
      <c r="F93" s="70"/>
      <c r="G93" s="71"/>
      <c r="H93" s="65"/>
      <c r="I93" s="72"/>
      <c r="J93" s="72"/>
      <c r="K93" s="13">
        <f>IF(OR('Thong tin'!$E$17="",F93=""),"",'Thong tin'!$E$17)</f>
      </c>
      <c r="L93" s="67"/>
      <c r="M93" s="72"/>
      <c r="N93" s="72"/>
      <c r="O93" s="72"/>
      <c r="P93" s="67"/>
      <c r="Q93" s="67"/>
      <c r="R93" s="72"/>
      <c r="T93" s="14" t="s">
        <v>290</v>
      </c>
      <c r="U93" s="15">
        <f>IF(V93="","",COUNTIF($V$7:V93,V93))</f>
      </c>
      <c r="V93" s="11">
        <f>IF(L93="","",VLOOKUP(L93,'Thong tin'!$Q$7:$R$14,2,))</f>
      </c>
    </row>
    <row r="94" spans="2:22" ht="12.75">
      <c r="B94" s="13">
        <f>IF(F94="","",MAX($B$7:B93)+1)</f>
      </c>
      <c r="F94" s="70"/>
      <c r="G94" s="71"/>
      <c r="H94" s="65"/>
      <c r="I94" s="72"/>
      <c r="J94" s="72"/>
      <c r="K94" s="13">
        <f>IF(OR('Thong tin'!$E$17="",F94=""),"",'Thong tin'!$E$17)</f>
      </c>
      <c r="L94" s="67"/>
      <c r="M94" s="72"/>
      <c r="N94" s="72"/>
      <c r="O94" s="72"/>
      <c r="P94" s="67"/>
      <c r="Q94" s="67"/>
      <c r="R94" s="72"/>
      <c r="T94" s="14" t="s">
        <v>291</v>
      </c>
      <c r="U94" s="15">
        <f>IF(V94="","",COUNTIF($V$7:V94,V94))</f>
      </c>
      <c r="V94" s="11">
        <f>IF(L94="","",VLOOKUP(L94,'Thong tin'!$Q$7:$R$14,2,))</f>
      </c>
    </row>
    <row r="95" spans="2:22" ht="12.75">
      <c r="B95" s="13">
        <f>IF(F95="","",MAX($B$7:B94)+1)</f>
      </c>
      <c r="F95" s="70"/>
      <c r="G95" s="71"/>
      <c r="H95" s="65"/>
      <c r="I95" s="72"/>
      <c r="J95" s="72"/>
      <c r="K95" s="13">
        <f>IF(OR('Thong tin'!$E$17="",F95=""),"",'Thong tin'!$E$17)</f>
      </c>
      <c r="L95" s="67"/>
      <c r="M95" s="72"/>
      <c r="N95" s="72"/>
      <c r="O95" s="72"/>
      <c r="P95" s="67"/>
      <c r="Q95" s="67"/>
      <c r="R95" s="72"/>
      <c r="T95" s="14" t="s">
        <v>292</v>
      </c>
      <c r="U95" s="15">
        <f>IF(V95="","",COUNTIF($V$7:V95,V95))</f>
      </c>
      <c r="V95" s="11">
        <f>IF(L95="","",VLOOKUP(L95,'Thong tin'!$Q$7:$R$14,2,))</f>
      </c>
    </row>
    <row r="96" spans="2:22" ht="12.75">
      <c r="B96" s="13">
        <f>IF(F96="","",MAX($B$7:B95)+1)</f>
      </c>
      <c r="F96" s="70"/>
      <c r="G96" s="71"/>
      <c r="H96" s="65"/>
      <c r="I96" s="72"/>
      <c r="J96" s="72"/>
      <c r="K96" s="13">
        <f>IF(OR('Thong tin'!$E$17="",F96=""),"",'Thong tin'!$E$17)</f>
      </c>
      <c r="L96" s="67"/>
      <c r="M96" s="72"/>
      <c r="N96" s="72"/>
      <c r="O96" s="72"/>
      <c r="P96" s="67"/>
      <c r="Q96" s="67"/>
      <c r="R96" s="72"/>
      <c r="T96" s="14" t="s">
        <v>293</v>
      </c>
      <c r="U96" s="15">
        <f>IF(V96="","",COUNTIF($V$7:V96,V96))</f>
      </c>
      <c r="V96" s="11">
        <f>IF(L96="","",VLOOKUP(L96,'Thong tin'!$Q$7:$R$14,2,))</f>
      </c>
    </row>
    <row r="97" spans="2:22" ht="12.75">
      <c r="B97" s="13">
        <f>IF(F97="","",MAX($B$7:B96)+1)</f>
      </c>
      <c r="F97" s="70"/>
      <c r="G97" s="71"/>
      <c r="H97" s="65"/>
      <c r="I97" s="72"/>
      <c r="J97" s="72"/>
      <c r="K97" s="13">
        <f>IF(OR('Thong tin'!$E$17="",F97=""),"",'Thong tin'!$E$17)</f>
      </c>
      <c r="L97" s="67"/>
      <c r="M97" s="72"/>
      <c r="N97" s="72"/>
      <c r="O97" s="72"/>
      <c r="P97" s="67"/>
      <c r="Q97" s="67"/>
      <c r="R97" s="72"/>
      <c r="T97" s="14" t="s">
        <v>294</v>
      </c>
      <c r="U97" s="15">
        <f>IF(V97="","",COUNTIF($V$7:V97,V97))</f>
      </c>
      <c r="V97" s="11">
        <f>IF(L97="","",VLOOKUP(L97,'Thong tin'!$Q$7:$R$14,2,))</f>
      </c>
    </row>
    <row r="98" spans="2:22" ht="12.75">
      <c r="B98" s="13">
        <f>IF(F98="","",MAX($B$7:B97)+1)</f>
      </c>
      <c r="F98" s="70"/>
      <c r="G98" s="71"/>
      <c r="H98" s="65"/>
      <c r="I98" s="72"/>
      <c r="J98" s="72"/>
      <c r="K98" s="13">
        <f>IF(OR('Thong tin'!$E$17="",F98=""),"",'Thong tin'!$E$17)</f>
      </c>
      <c r="L98" s="67"/>
      <c r="M98" s="72"/>
      <c r="N98" s="72"/>
      <c r="O98" s="72"/>
      <c r="P98" s="67"/>
      <c r="Q98" s="67"/>
      <c r="R98" s="72"/>
      <c r="T98" s="14" t="s">
        <v>295</v>
      </c>
      <c r="U98" s="15">
        <f>IF(V98="","",COUNTIF($V$7:V98,V98))</f>
      </c>
      <c r="V98" s="11">
        <f>IF(L98="","",VLOOKUP(L98,'Thong tin'!$Q$7:$R$14,2,))</f>
      </c>
    </row>
    <row r="99" spans="2:22" ht="12.75">
      <c r="B99" s="13">
        <f>IF(F99="","",MAX($B$7:B98)+1)</f>
      </c>
      <c r="F99" s="70"/>
      <c r="G99" s="71"/>
      <c r="H99" s="65"/>
      <c r="I99" s="72"/>
      <c r="J99" s="72"/>
      <c r="K99" s="13">
        <f>IF(OR('Thong tin'!$E$17="",F99=""),"",'Thong tin'!$E$17)</f>
      </c>
      <c r="L99" s="67"/>
      <c r="M99" s="72"/>
      <c r="N99" s="72"/>
      <c r="O99" s="72"/>
      <c r="P99" s="67"/>
      <c r="Q99" s="67"/>
      <c r="R99" s="72"/>
      <c r="T99" s="14" t="s">
        <v>296</v>
      </c>
      <c r="U99" s="15">
        <f>IF(V99="","",COUNTIF($V$7:V99,V99))</f>
      </c>
      <c r="V99" s="11">
        <f>IF(L99="","",VLOOKUP(L99,'Thong tin'!$Q$7:$R$14,2,))</f>
      </c>
    </row>
    <row r="100" spans="2:22" ht="12.75">
      <c r="B100" s="13">
        <f>IF(F100="","",MAX($B$7:B99)+1)</f>
      </c>
      <c r="F100" s="70"/>
      <c r="G100" s="71"/>
      <c r="H100" s="65"/>
      <c r="I100" s="72"/>
      <c r="J100" s="72"/>
      <c r="K100" s="13">
        <f>IF(OR('Thong tin'!$E$17="",F100=""),"",'Thong tin'!$E$17)</f>
      </c>
      <c r="L100" s="67"/>
      <c r="M100" s="72"/>
      <c r="N100" s="72"/>
      <c r="O100" s="72"/>
      <c r="P100" s="67"/>
      <c r="Q100" s="67"/>
      <c r="R100" s="72"/>
      <c r="T100" s="14" t="s">
        <v>297</v>
      </c>
      <c r="U100" s="15">
        <f>IF(V100="","",COUNTIF($V$7:V100,V100))</f>
      </c>
      <c r="V100" s="11">
        <f>IF(L100="","",VLOOKUP(L100,'Thong tin'!$Q$7:$R$14,2,))</f>
      </c>
    </row>
    <row r="101" spans="2:22" ht="12.75">
      <c r="B101" s="13">
        <f>IF(F101="","",MAX($B$7:B100)+1)</f>
      </c>
      <c r="F101" s="70"/>
      <c r="G101" s="71"/>
      <c r="H101" s="65"/>
      <c r="I101" s="72"/>
      <c r="J101" s="72"/>
      <c r="K101" s="13">
        <f>IF(OR('Thong tin'!$E$17="",F101=""),"",'Thong tin'!$E$17)</f>
      </c>
      <c r="L101" s="67"/>
      <c r="M101" s="72"/>
      <c r="N101" s="72"/>
      <c r="O101" s="72"/>
      <c r="P101" s="67"/>
      <c r="Q101" s="67"/>
      <c r="R101" s="72"/>
      <c r="T101" s="14" t="s">
        <v>298</v>
      </c>
      <c r="U101" s="15">
        <f>IF(V101="","",COUNTIF($V$7:V101,V101))</f>
      </c>
      <c r="V101" s="11">
        <f>IF(L101="","",VLOOKUP(L101,'Thong tin'!$Q$7:$R$14,2,))</f>
      </c>
    </row>
    <row r="102" spans="2:22" ht="12.75">
      <c r="B102" s="13">
        <f>IF(F102="","",MAX($B$7:B101)+1)</f>
      </c>
      <c r="F102" s="70"/>
      <c r="G102" s="71"/>
      <c r="H102" s="65"/>
      <c r="I102" s="72"/>
      <c r="J102" s="72"/>
      <c r="K102" s="13">
        <f>IF(OR('Thong tin'!$E$17="",F102=""),"",'Thong tin'!$E$17)</f>
      </c>
      <c r="L102" s="67"/>
      <c r="M102" s="72"/>
      <c r="N102" s="72"/>
      <c r="O102" s="72"/>
      <c r="P102" s="67"/>
      <c r="Q102" s="67"/>
      <c r="R102" s="72"/>
      <c r="T102" s="14" t="s">
        <v>299</v>
      </c>
      <c r="U102" s="15">
        <f>IF(V102="","",COUNTIF($V$7:V102,V102))</f>
      </c>
      <c r="V102" s="11">
        <f>IF(L102="","",VLOOKUP(L102,'Thong tin'!$Q$7:$R$14,2,))</f>
      </c>
    </row>
    <row r="103" spans="2:22" ht="12.75">
      <c r="B103" s="13">
        <f>IF(F103="","",MAX($B$7:B102)+1)</f>
      </c>
      <c r="F103" s="70"/>
      <c r="G103" s="71"/>
      <c r="H103" s="65"/>
      <c r="I103" s="72"/>
      <c r="J103" s="72"/>
      <c r="K103" s="13">
        <f>IF(OR('Thong tin'!$E$17="",F103=""),"",'Thong tin'!$E$17)</f>
      </c>
      <c r="L103" s="67"/>
      <c r="M103" s="72"/>
      <c r="N103" s="72"/>
      <c r="O103" s="72"/>
      <c r="P103" s="67"/>
      <c r="Q103" s="67"/>
      <c r="R103" s="72"/>
      <c r="T103" s="14" t="s">
        <v>300</v>
      </c>
      <c r="U103" s="15">
        <f>IF(V103="","",COUNTIF($V$7:V103,V103))</f>
      </c>
      <c r="V103" s="11">
        <f>IF(L103="","",VLOOKUP(L103,'Thong tin'!$Q$7:$R$14,2,))</f>
      </c>
    </row>
    <row r="104" spans="2:22" ht="12.75">
      <c r="B104" s="13">
        <f>IF(F104="","",MAX($B$7:B103)+1)</f>
      </c>
      <c r="F104" s="70"/>
      <c r="G104" s="71"/>
      <c r="H104" s="65"/>
      <c r="I104" s="72"/>
      <c r="J104" s="72"/>
      <c r="K104" s="13">
        <f>IF(OR('Thong tin'!$E$17="",F104=""),"",'Thong tin'!$E$17)</f>
      </c>
      <c r="L104" s="67"/>
      <c r="M104" s="72"/>
      <c r="N104" s="72"/>
      <c r="O104" s="72"/>
      <c r="P104" s="67"/>
      <c r="Q104" s="67"/>
      <c r="R104" s="72"/>
      <c r="T104" s="14" t="s">
        <v>301</v>
      </c>
      <c r="U104" s="15">
        <f>IF(V104="","",COUNTIF($V$7:V104,V104))</f>
      </c>
      <c r="V104" s="11">
        <f>IF(L104="","",VLOOKUP(L104,'Thong tin'!$Q$7:$R$14,2,))</f>
      </c>
    </row>
    <row r="105" spans="2:22" ht="12.75">
      <c r="B105" s="13">
        <f>IF(F105="","",MAX($B$7:B104)+1)</f>
      </c>
      <c r="F105" s="70"/>
      <c r="G105" s="71"/>
      <c r="H105" s="65"/>
      <c r="I105" s="72"/>
      <c r="J105" s="72"/>
      <c r="K105" s="13">
        <f>IF(OR('Thong tin'!$E$17="",F105=""),"",'Thong tin'!$E$17)</f>
      </c>
      <c r="L105" s="67"/>
      <c r="M105" s="72"/>
      <c r="N105" s="72"/>
      <c r="O105" s="72"/>
      <c r="P105" s="67"/>
      <c r="Q105" s="67"/>
      <c r="R105" s="72"/>
      <c r="T105" s="14" t="s">
        <v>302</v>
      </c>
      <c r="U105" s="15">
        <f>IF(V105="","",COUNTIF($V$7:V105,V105))</f>
      </c>
      <c r="V105" s="11">
        <f>IF(L105="","",VLOOKUP(L105,'Thong tin'!$Q$7:$R$14,2,))</f>
      </c>
    </row>
    <row r="106" spans="2:22" ht="12.75">
      <c r="B106" s="13">
        <f>IF(F106="","",MAX($B$7:B105)+1)</f>
      </c>
      <c r="F106" s="70"/>
      <c r="G106" s="71"/>
      <c r="H106" s="65"/>
      <c r="I106" s="72"/>
      <c r="J106" s="72"/>
      <c r="K106" s="13">
        <f>IF(OR('Thong tin'!$E$17="",F106=""),"",'Thong tin'!$E$17)</f>
      </c>
      <c r="L106" s="67"/>
      <c r="M106" s="72"/>
      <c r="N106" s="72"/>
      <c r="O106" s="72"/>
      <c r="P106" s="67"/>
      <c r="Q106" s="67"/>
      <c r="R106" s="72"/>
      <c r="T106" s="14" t="s">
        <v>303</v>
      </c>
      <c r="U106" s="15">
        <f>IF(V106="","",COUNTIF($V$7:V106,V106))</f>
      </c>
      <c r="V106" s="11">
        <f>IF(L106="","",VLOOKUP(L106,'Thong tin'!$Q$7:$R$14,2,))</f>
      </c>
    </row>
    <row r="107" spans="2:22" ht="12.75">
      <c r="B107" s="13">
        <f>IF(F107="","",MAX($B$7:B106)+1)</f>
      </c>
      <c r="F107" s="70"/>
      <c r="G107" s="71"/>
      <c r="H107" s="65"/>
      <c r="I107" s="72"/>
      <c r="J107" s="72"/>
      <c r="K107" s="13">
        <f>IF(OR('Thong tin'!$E$17="",F107=""),"",'Thong tin'!$E$17)</f>
      </c>
      <c r="L107" s="67"/>
      <c r="M107" s="72"/>
      <c r="N107" s="72"/>
      <c r="O107" s="72"/>
      <c r="P107" s="67"/>
      <c r="Q107" s="67"/>
      <c r="R107" s="72"/>
      <c r="T107" s="14" t="s">
        <v>304</v>
      </c>
      <c r="U107" s="15">
        <f>IF(V107="","",COUNTIF($V$7:V107,V107))</f>
      </c>
      <c r="V107" s="11">
        <f>IF(L107="","",VLOOKUP(L107,'Thong tin'!$Q$7:$R$14,2,))</f>
      </c>
    </row>
    <row r="108" spans="2:22" ht="12.75">
      <c r="B108" s="13">
        <f>IF(F108="","",MAX($B$7:B107)+1)</f>
      </c>
      <c r="F108" s="70"/>
      <c r="G108" s="71"/>
      <c r="H108" s="65"/>
      <c r="I108" s="72"/>
      <c r="J108" s="72"/>
      <c r="K108" s="13">
        <f>IF(OR('Thong tin'!$E$17="",F108=""),"",'Thong tin'!$E$17)</f>
      </c>
      <c r="L108" s="67"/>
      <c r="M108" s="72"/>
      <c r="N108" s="72"/>
      <c r="O108" s="72"/>
      <c r="P108" s="67"/>
      <c r="Q108" s="67"/>
      <c r="R108" s="72"/>
      <c r="T108" s="14" t="s">
        <v>305</v>
      </c>
      <c r="U108" s="15">
        <f>IF(V108="","",COUNTIF($V$7:V108,V108))</f>
      </c>
      <c r="V108" s="11">
        <f>IF(L108="","",VLOOKUP(L108,'Thong tin'!$Q$7:$R$14,2,))</f>
      </c>
    </row>
    <row r="109" spans="2:22" ht="12.75">
      <c r="B109" s="13">
        <f>IF(F109="","",MAX($B$7:B108)+1)</f>
      </c>
      <c r="F109" s="70"/>
      <c r="G109" s="71"/>
      <c r="H109" s="65"/>
      <c r="I109" s="72"/>
      <c r="J109" s="72"/>
      <c r="K109" s="13">
        <f>IF(OR('Thong tin'!$E$17="",F109=""),"",'Thong tin'!$E$17)</f>
      </c>
      <c r="L109" s="67"/>
      <c r="M109" s="72"/>
      <c r="N109" s="72"/>
      <c r="O109" s="72"/>
      <c r="P109" s="67"/>
      <c r="Q109" s="67"/>
      <c r="R109" s="72"/>
      <c r="T109" s="14" t="s">
        <v>306</v>
      </c>
      <c r="U109" s="15">
        <f>IF(V109="","",COUNTIF($V$7:V109,V109))</f>
      </c>
      <c r="V109" s="11">
        <f>IF(L109="","",VLOOKUP(L109,'Thong tin'!$Q$7:$R$14,2,))</f>
      </c>
    </row>
    <row r="110" spans="2:22" ht="12.75">
      <c r="B110" s="13">
        <f>IF(F110="","",MAX($B$7:B109)+1)</f>
      </c>
      <c r="F110" s="70"/>
      <c r="G110" s="71"/>
      <c r="H110" s="65"/>
      <c r="I110" s="72"/>
      <c r="J110" s="72"/>
      <c r="K110" s="13">
        <f>IF(OR('Thong tin'!$E$17="",F110=""),"",'Thong tin'!$E$17)</f>
      </c>
      <c r="L110" s="67"/>
      <c r="M110" s="72"/>
      <c r="N110" s="72"/>
      <c r="O110" s="72"/>
      <c r="P110" s="67"/>
      <c r="Q110" s="67"/>
      <c r="R110" s="72"/>
      <c r="T110" s="14" t="s">
        <v>307</v>
      </c>
      <c r="U110" s="15">
        <f>IF(V110="","",COUNTIF($V$7:V110,V110))</f>
      </c>
      <c r="V110" s="11">
        <f>IF(L110="","",VLOOKUP(L110,'Thong tin'!$Q$7:$R$14,2,))</f>
      </c>
    </row>
    <row r="111" spans="2:22" ht="12.75">
      <c r="B111" s="13">
        <f>IF(F111="","",MAX($B$7:B110)+1)</f>
      </c>
      <c r="F111" s="70"/>
      <c r="G111" s="71"/>
      <c r="H111" s="65"/>
      <c r="I111" s="72"/>
      <c r="J111" s="72"/>
      <c r="K111" s="13">
        <f>IF(OR('Thong tin'!$E$17="",F111=""),"",'Thong tin'!$E$17)</f>
      </c>
      <c r="L111" s="67"/>
      <c r="M111" s="72"/>
      <c r="N111" s="72"/>
      <c r="O111" s="72"/>
      <c r="P111" s="67"/>
      <c r="Q111" s="67"/>
      <c r="R111" s="72"/>
      <c r="T111" s="14" t="s">
        <v>308</v>
      </c>
      <c r="U111" s="15">
        <f>IF(V111="","",COUNTIF($V$7:V111,V111))</f>
      </c>
      <c r="V111" s="11">
        <f>IF(L111="","",VLOOKUP(L111,'Thong tin'!$Q$7:$R$14,2,))</f>
      </c>
    </row>
    <row r="112" spans="2:22" ht="12.75">
      <c r="B112" s="13">
        <f>IF(F112="","",MAX($B$7:B111)+1)</f>
      </c>
      <c r="F112" s="70"/>
      <c r="G112" s="71"/>
      <c r="H112" s="65"/>
      <c r="I112" s="72"/>
      <c r="J112" s="72"/>
      <c r="K112" s="13">
        <f>IF(OR('Thong tin'!$E$17="",F112=""),"",'Thong tin'!$E$17)</f>
      </c>
      <c r="L112" s="67"/>
      <c r="M112" s="72"/>
      <c r="N112" s="72"/>
      <c r="O112" s="72"/>
      <c r="P112" s="67"/>
      <c r="Q112" s="67"/>
      <c r="R112" s="72"/>
      <c r="T112" s="14" t="s">
        <v>309</v>
      </c>
      <c r="U112" s="15">
        <f>IF(V112="","",COUNTIF($V$7:V112,V112))</f>
      </c>
      <c r="V112" s="11">
        <f>IF(L112="","",VLOOKUP(L112,'Thong tin'!$Q$7:$R$14,2,))</f>
      </c>
    </row>
    <row r="113" spans="2:22" ht="12.75">
      <c r="B113" s="13">
        <f>IF(F113="","",MAX($B$7:B112)+1)</f>
      </c>
      <c r="F113" s="70"/>
      <c r="G113" s="71"/>
      <c r="H113" s="65"/>
      <c r="I113" s="72"/>
      <c r="J113" s="72"/>
      <c r="K113" s="13">
        <f>IF(OR('Thong tin'!$E$17="",F113=""),"",'Thong tin'!$E$17)</f>
      </c>
      <c r="L113" s="67"/>
      <c r="M113" s="72"/>
      <c r="N113" s="72"/>
      <c r="O113" s="72"/>
      <c r="P113" s="67"/>
      <c r="Q113" s="67"/>
      <c r="R113" s="72"/>
      <c r="T113" s="14" t="s">
        <v>310</v>
      </c>
      <c r="U113" s="15">
        <f>IF(V113="","",COUNTIF($V$7:V113,V113))</f>
      </c>
      <c r="V113" s="11">
        <f>IF(L113="","",VLOOKUP(L113,'Thong tin'!$Q$7:$R$14,2,))</f>
      </c>
    </row>
    <row r="114" spans="2:22" ht="12.75">
      <c r="B114" s="13">
        <f>IF(F114="","",MAX($B$7:B113)+1)</f>
      </c>
      <c r="F114" s="70"/>
      <c r="G114" s="71"/>
      <c r="H114" s="65"/>
      <c r="I114" s="72"/>
      <c r="J114" s="72"/>
      <c r="K114" s="13">
        <f>IF(OR('Thong tin'!$E$17="",F114=""),"",'Thong tin'!$E$17)</f>
      </c>
      <c r="L114" s="67"/>
      <c r="M114" s="72"/>
      <c r="N114" s="72"/>
      <c r="O114" s="72"/>
      <c r="P114" s="67"/>
      <c r="Q114" s="67"/>
      <c r="R114" s="72"/>
      <c r="T114" s="14" t="s">
        <v>311</v>
      </c>
      <c r="U114" s="15">
        <f>IF(V114="","",COUNTIF($V$7:V114,V114))</f>
      </c>
      <c r="V114" s="11">
        <f>IF(L114="","",VLOOKUP(L114,'Thong tin'!$Q$7:$R$14,2,))</f>
      </c>
    </row>
    <row r="115" spans="2:22" ht="12.75">
      <c r="B115" s="13">
        <f>IF(F115="","",MAX($B$7:B114)+1)</f>
      </c>
      <c r="F115" s="70"/>
      <c r="G115" s="71"/>
      <c r="H115" s="65"/>
      <c r="I115" s="72"/>
      <c r="J115" s="72"/>
      <c r="K115" s="13">
        <f>IF(OR('Thong tin'!$E$17="",F115=""),"",'Thong tin'!$E$17)</f>
      </c>
      <c r="L115" s="67"/>
      <c r="M115" s="72"/>
      <c r="N115" s="72"/>
      <c r="O115" s="72"/>
      <c r="P115" s="67"/>
      <c r="Q115" s="67"/>
      <c r="R115" s="72"/>
      <c r="T115" s="14" t="s">
        <v>312</v>
      </c>
      <c r="U115" s="15">
        <f>IF(V115="","",COUNTIF($V$7:V115,V115))</f>
      </c>
      <c r="V115" s="11">
        <f>IF(L115="","",VLOOKUP(L115,'Thong tin'!$Q$7:$R$14,2,))</f>
      </c>
    </row>
    <row r="116" spans="2:22" ht="12.75">
      <c r="B116" s="13">
        <f>IF(F116="","",MAX($B$7:B115)+1)</f>
      </c>
      <c r="F116" s="70"/>
      <c r="G116" s="71"/>
      <c r="H116" s="65"/>
      <c r="I116" s="72"/>
      <c r="J116" s="72"/>
      <c r="K116" s="13">
        <f>IF(OR('Thong tin'!$E$17="",F116=""),"",'Thong tin'!$E$17)</f>
      </c>
      <c r="L116" s="67"/>
      <c r="M116" s="72"/>
      <c r="N116" s="72"/>
      <c r="O116" s="72"/>
      <c r="P116" s="67"/>
      <c r="Q116" s="67"/>
      <c r="R116" s="72"/>
      <c r="T116" s="14" t="s">
        <v>313</v>
      </c>
      <c r="U116" s="15">
        <f>IF(V116="","",COUNTIF($V$7:V116,V116))</f>
      </c>
      <c r="V116" s="11">
        <f>IF(L116="","",VLOOKUP(L116,'Thong tin'!$Q$7:$R$14,2,))</f>
      </c>
    </row>
    <row r="117" spans="2:22" ht="12.75">
      <c r="B117" s="13">
        <f>IF(F117="","",MAX($B$7:B116)+1)</f>
      </c>
      <c r="F117" s="70"/>
      <c r="G117" s="71"/>
      <c r="H117" s="65"/>
      <c r="I117" s="72"/>
      <c r="J117" s="72"/>
      <c r="K117" s="13">
        <f>IF(OR('Thong tin'!$E$17="",F117=""),"",'Thong tin'!$E$17)</f>
      </c>
      <c r="L117" s="67"/>
      <c r="M117" s="72"/>
      <c r="N117" s="72"/>
      <c r="O117" s="72"/>
      <c r="P117" s="67"/>
      <c r="Q117" s="67"/>
      <c r="R117" s="72"/>
      <c r="T117" s="14" t="s">
        <v>314</v>
      </c>
      <c r="U117" s="15">
        <f>IF(V117="","",COUNTIF($V$7:V117,V117))</f>
      </c>
      <c r="V117" s="11">
        <f>IF(L117="","",VLOOKUP(L117,'Thong tin'!$Q$7:$R$14,2,))</f>
      </c>
    </row>
    <row r="118" spans="2:22" ht="12.75">
      <c r="B118" s="13">
        <f>IF(F118="","",MAX($B$7:B117)+1)</f>
      </c>
      <c r="F118" s="70"/>
      <c r="G118" s="71"/>
      <c r="H118" s="65"/>
      <c r="I118" s="72"/>
      <c r="J118" s="72"/>
      <c r="K118" s="13">
        <f>IF(OR('Thong tin'!$E$17="",F118=""),"",'Thong tin'!$E$17)</f>
      </c>
      <c r="L118" s="67"/>
      <c r="M118" s="72"/>
      <c r="N118" s="72"/>
      <c r="O118" s="72"/>
      <c r="P118" s="67"/>
      <c r="Q118" s="67"/>
      <c r="R118" s="72"/>
      <c r="T118" s="14" t="s">
        <v>315</v>
      </c>
      <c r="U118" s="15">
        <f>IF(V118="","",COUNTIF($V$7:V118,V118))</f>
      </c>
      <c r="V118" s="11">
        <f>IF(L118="","",VLOOKUP(L118,'Thong tin'!$Q$7:$R$14,2,))</f>
      </c>
    </row>
    <row r="119" spans="2:22" ht="12.75">
      <c r="B119" s="13">
        <f>IF(F119="","",MAX($B$7:B118)+1)</f>
      </c>
      <c r="F119" s="70"/>
      <c r="G119" s="71"/>
      <c r="H119" s="65"/>
      <c r="I119" s="72"/>
      <c r="J119" s="72"/>
      <c r="K119" s="13">
        <f>IF(OR('Thong tin'!$E$17="",F119=""),"",'Thong tin'!$E$17)</f>
      </c>
      <c r="L119" s="67"/>
      <c r="M119" s="72"/>
      <c r="N119" s="72"/>
      <c r="O119" s="72"/>
      <c r="P119" s="67"/>
      <c r="Q119" s="67"/>
      <c r="R119" s="72"/>
      <c r="T119" s="14" t="s">
        <v>316</v>
      </c>
      <c r="U119" s="15">
        <f>IF(V119="","",COUNTIF($V$7:V119,V119))</f>
      </c>
      <c r="V119" s="11">
        <f>IF(L119="","",VLOOKUP(L119,'Thong tin'!$Q$7:$R$14,2,))</f>
      </c>
    </row>
    <row r="120" spans="2:22" ht="12.75">
      <c r="B120" s="13">
        <f>IF(F120="","",MAX($B$7:B119)+1)</f>
      </c>
      <c r="F120" s="70"/>
      <c r="G120" s="71"/>
      <c r="H120" s="65"/>
      <c r="I120" s="72"/>
      <c r="J120" s="72"/>
      <c r="K120" s="13">
        <f>IF(OR('Thong tin'!$E$17="",F120=""),"",'Thong tin'!$E$17)</f>
      </c>
      <c r="L120" s="67"/>
      <c r="M120" s="72"/>
      <c r="N120" s="72"/>
      <c r="O120" s="72"/>
      <c r="P120" s="67"/>
      <c r="Q120" s="67"/>
      <c r="R120" s="72"/>
      <c r="T120" s="14" t="s">
        <v>317</v>
      </c>
      <c r="U120" s="15">
        <f>IF(V120="","",COUNTIF($V$7:V120,V120))</f>
      </c>
      <c r="V120" s="11">
        <f>IF(L120="","",VLOOKUP(L120,'Thong tin'!$Q$7:$R$14,2,))</f>
      </c>
    </row>
    <row r="121" spans="2:22" ht="12.75">
      <c r="B121" s="13">
        <f>IF(F121="","",MAX($B$7:B120)+1)</f>
      </c>
      <c r="F121" s="70"/>
      <c r="G121" s="71"/>
      <c r="H121" s="65"/>
      <c r="I121" s="72"/>
      <c r="J121" s="72"/>
      <c r="K121" s="13">
        <f>IF(OR('Thong tin'!$E$17="",F121=""),"",'Thong tin'!$E$17)</f>
      </c>
      <c r="L121" s="67"/>
      <c r="M121" s="72"/>
      <c r="N121" s="72"/>
      <c r="O121" s="72"/>
      <c r="P121" s="67"/>
      <c r="Q121" s="67"/>
      <c r="R121" s="72"/>
      <c r="T121" s="14" t="s">
        <v>318</v>
      </c>
      <c r="U121" s="15">
        <f>IF(V121="","",COUNTIF($V$7:V121,V121))</f>
      </c>
      <c r="V121" s="11">
        <f>IF(L121="","",VLOOKUP(L121,'Thong tin'!$Q$7:$R$14,2,))</f>
      </c>
    </row>
    <row r="122" spans="2:22" ht="12.75">
      <c r="B122" s="13">
        <f>IF(F122="","",MAX($B$7:B121)+1)</f>
      </c>
      <c r="F122" s="70"/>
      <c r="G122" s="71"/>
      <c r="H122" s="65"/>
      <c r="I122" s="72"/>
      <c r="J122" s="72"/>
      <c r="K122" s="13">
        <f>IF(OR('Thong tin'!$E$17="",F122=""),"",'Thong tin'!$E$17)</f>
      </c>
      <c r="L122" s="67"/>
      <c r="M122" s="72"/>
      <c r="N122" s="72"/>
      <c r="O122" s="72"/>
      <c r="P122" s="67"/>
      <c r="Q122" s="67"/>
      <c r="R122" s="72"/>
      <c r="T122" s="14" t="s">
        <v>319</v>
      </c>
      <c r="U122" s="15">
        <f>IF(V122="","",COUNTIF($V$7:V122,V122))</f>
      </c>
      <c r="V122" s="11">
        <f>IF(L122="","",VLOOKUP(L122,'Thong tin'!$Q$7:$R$14,2,))</f>
      </c>
    </row>
    <row r="123" spans="2:22" ht="12.75">
      <c r="B123" s="13">
        <f>IF(F123="","",MAX($B$7:B122)+1)</f>
      </c>
      <c r="F123" s="70"/>
      <c r="G123" s="71"/>
      <c r="H123" s="65"/>
      <c r="I123" s="72"/>
      <c r="J123" s="72"/>
      <c r="K123" s="13">
        <f>IF(OR('Thong tin'!$E$17="",F123=""),"",'Thong tin'!$E$17)</f>
      </c>
      <c r="L123" s="67"/>
      <c r="M123" s="72"/>
      <c r="N123" s="72"/>
      <c r="O123" s="72"/>
      <c r="P123" s="67"/>
      <c r="Q123" s="67"/>
      <c r="R123" s="72"/>
      <c r="T123" s="14" t="s">
        <v>320</v>
      </c>
      <c r="U123" s="15">
        <f>IF(V123="","",COUNTIF($V$7:V123,V123))</f>
      </c>
      <c r="V123" s="11">
        <f>IF(L123="","",VLOOKUP(L123,'Thong tin'!$Q$7:$R$14,2,))</f>
      </c>
    </row>
    <row r="124" spans="2:22" ht="12.75">
      <c r="B124" s="13">
        <f>IF(F124="","",MAX($B$7:B123)+1)</f>
      </c>
      <c r="F124" s="70"/>
      <c r="G124" s="71"/>
      <c r="H124" s="65"/>
      <c r="I124" s="72"/>
      <c r="J124" s="72"/>
      <c r="K124" s="13">
        <f>IF(OR('Thong tin'!$E$17="",F124=""),"",'Thong tin'!$E$17)</f>
      </c>
      <c r="L124" s="67"/>
      <c r="M124" s="72"/>
      <c r="N124" s="72"/>
      <c r="O124" s="72"/>
      <c r="P124" s="67"/>
      <c r="Q124" s="67"/>
      <c r="R124" s="72"/>
      <c r="T124" s="14" t="s">
        <v>321</v>
      </c>
      <c r="U124" s="15">
        <f>IF(V124="","",COUNTIF($V$7:V124,V124))</f>
      </c>
      <c r="V124" s="11">
        <f>IF(L124="","",VLOOKUP(L124,'Thong tin'!$Q$7:$R$14,2,))</f>
      </c>
    </row>
    <row r="125" spans="2:22" ht="12.75">
      <c r="B125" s="13">
        <f>IF(F125="","",MAX($B$7:B124)+1)</f>
      </c>
      <c r="F125" s="70"/>
      <c r="G125" s="71"/>
      <c r="H125" s="65"/>
      <c r="I125" s="72"/>
      <c r="J125" s="72"/>
      <c r="K125" s="13">
        <f>IF(OR('Thong tin'!$E$17="",F125=""),"",'Thong tin'!$E$17)</f>
      </c>
      <c r="L125" s="67"/>
      <c r="M125" s="72"/>
      <c r="N125" s="72"/>
      <c r="O125" s="72"/>
      <c r="P125" s="67"/>
      <c r="Q125" s="67"/>
      <c r="R125" s="72"/>
      <c r="T125" s="14" t="s">
        <v>322</v>
      </c>
      <c r="U125" s="15">
        <f>IF(V125="","",COUNTIF($V$7:V125,V125))</f>
      </c>
      <c r="V125" s="11">
        <f>IF(L125="","",VLOOKUP(L125,'Thong tin'!$Q$7:$R$14,2,))</f>
      </c>
    </row>
    <row r="126" spans="2:22" ht="12.75">
      <c r="B126" s="13">
        <f>IF(F126="","",MAX($B$7:B125)+1)</f>
      </c>
      <c r="F126" s="70"/>
      <c r="G126" s="71"/>
      <c r="H126" s="65"/>
      <c r="I126" s="72"/>
      <c r="J126" s="72"/>
      <c r="K126" s="13">
        <f>IF(OR('Thong tin'!$E$17="",F126=""),"",'Thong tin'!$E$17)</f>
      </c>
      <c r="L126" s="67"/>
      <c r="M126" s="72"/>
      <c r="N126" s="72"/>
      <c r="O126" s="72"/>
      <c r="P126" s="67"/>
      <c r="Q126" s="67"/>
      <c r="R126" s="72"/>
      <c r="T126" s="14" t="s">
        <v>323</v>
      </c>
      <c r="U126" s="15">
        <f>IF(V126="","",COUNTIF($V$7:V126,V126))</f>
      </c>
      <c r="V126" s="11">
        <f>IF(L126="","",VLOOKUP(L126,'Thong tin'!$Q$7:$R$14,2,))</f>
      </c>
    </row>
    <row r="127" spans="2:22" ht="12.75">
      <c r="B127" s="13">
        <f>IF(F127="","",MAX($B$7:B126)+1)</f>
      </c>
      <c r="F127" s="70"/>
      <c r="G127" s="71"/>
      <c r="H127" s="65"/>
      <c r="I127" s="72"/>
      <c r="J127" s="72"/>
      <c r="K127" s="13">
        <f>IF(OR('Thong tin'!$E$17="",F127=""),"",'Thong tin'!$E$17)</f>
      </c>
      <c r="L127" s="67"/>
      <c r="M127" s="72"/>
      <c r="N127" s="72"/>
      <c r="O127" s="72"/>
      <c r="P127" s="67"/>
      <c r="Q127" s="67"/>
      <c r="R127" s="72"/>
      <c r="T127" s="14" t="s">
        <v>324</v>
      </c>
      <c r="U127" s="15">
        <f>IF(V127="","",COUNTIF($V$7:V127,V127))</f>
      </c>
      <c r="V127" s="11">
        <f>IF(L127="","",VLOOKUP(L127,'Thong tin'!$Q$7:$R$14,2,))</f>
      </c>
    </row>
    <row r="128" spans="2:22" ht="12.75">
      <c r="B128" s="13">
        <f>IF(F128="","",MAX($B$7:B127)+1)</f>
      </c>
      <c r="F128" s="70"/>
      <c r="G128" s="71"/>
      <c r="H128" s="65"/>
      <c r="I128" s="72"/>
      <c r="J128" s="72"/>
      <c r="K128" s="13">
        <f>IF(OR('Thong tin'!$E$17="",F128=""),"",'Thong tin'!$E$17)</f>
      </c>
      <c r="L128" s="67"/>
      <c r="M128" s="72"/>
      <c r="N128" s="72"/>
      <c r="O128" s="72"/>
      <c r="P128" s="67"/>
      <c r="Q128" s="67"/>
      <c r="R128" s="72"/>
      <c r="T128" s="14" t="s">
        <v>325</v>
      </c>
      <c r="U128" s="15">
        <f>IF(V128="","",COUNTIF($V$7:V128,V128))</f>
      </c>
      <c r="V128" s="11">
        <f>IF(L128="","",VLOOKUP(L128,'Thong tin'!$Q$7:$R$14,2,))</f>
      </c>
    </row>
    <row r="129" spans="2:22" ht="12.75">
      <c r="B129" s="13">
        <f>IF(F129="","",MAX($B$7:B128)+1)</f>
      </c>
      <c r="F129" s="70"/>
      <c r="G129" s="71"/>
      <c r="H129" s="65"/>
      <c r="I129" s="72"/>
      <c r="J129" s="72"/>
      <c r="K129" s="13">
        <f>IF(OR('Thong tin'!$E$17="",F129=""),"",'Thong tin'!$E$17)</f>
      </c>
      <c r="L129" s="67"/>
      <c r="M129" s="72"/>
      <c r="N129" s="72"/>
      <c r="O129" s="72"/>
      <c r="P129" s="67"/>
      <c r="Q129" s="67"/>
      <c r="R129" s="72"/>
      <c r="T129" s="14" t="s">
        <v>326</v>
      </c>
      <c r="U129" s="15">
        <f>IF(V129="","",COUNTIF($V$7:V129,V129))</f>
      </c>
      <c r="V129" s="11">
        <f>IF(L129="","",VLOOKUP(L129,'Thong tin'!$Q$7:$R$14,2,))</f>
      </c>
    </row>
    <row r="130" spans="2:22" ht="12.75">
      <c r="B130" s="13">
        <f>IF(F130="","",MAX($B$7:B129)+1)</f>
      </c>
      <c r="F130" s="70"/>
      <c r="G130" s="71"/>
      <c r="H130" s="65"/>
      <c r="I130" s="72"/>
      <c r="J130" s="72"/>
      <c r="K130" s="13">
        <f>IF(OR('Thong tin'!$E$17="",F130=""),"",'Thong tin'!$E$17)</f>
      </c>
      <c r="L130" s="67"/>
      <c r="M130" s="72"/>
      <c r="N130" s="72"/>
      <c r="O130" s="72"/>
      <c r="P130" s="67"/>
      <c r="Q130" s="67"/>
      <c r="R130" s="72"/>
      <c r="T130" s="14" t="s">
        <v>327</v>
      </c>
      <c r="U130" s="15">
        <f>IF(V130="","",COUNTIF($V$7:V130,V130))</f>
      </c>
      <c r="V130" s="11">
        <f>IF(L130="","",VLOOKUP(L130,'Thong tin'!$Q$7:$R$14,2,))</f>
      </c>
    </row>
    <row r="131" spans="2:22" ht="12.75">
      <c r="B131" s="13">
        <f>IF(F131="","",MAX($B$7:B130)+1)</f>
      </c>
      <c r="F131" s="70"/>
      <c r="G131" s="71"/>
      <c r="H131" s="65"/>
      <c r="I131" s="72"/>
      <c r="J131" s="72"/>
      <c r="K131" s="13">
        <f>IF(OR('Thong tin'!$E$17="",F131=""),"",'Thong tin'!$E$17)</f>
      </c>
      <c r="L131" s="67"/>
      <c r="M131" s="72"/>
      <c r="N131" s="72"/>
      <c r="O131" s="72"/>
      <c r="P131" s="67"/>
      <c r="Q131" s="67"/>
      <c r="R131" s="72"/>
      <c r="T131" s="14" t="s">
        <v>328</v>
      </c>
      <c r="U131" s="15">
        <f>IF(V131="","",COUNTIF($V$7:V131,V131))</f>
      </c>
      <c r="V131" s="11">
        <f>IF(L131="","",VLOOKUP(L131,'Thong tin'!$Q$7:$R$14,2,))</f>
      </c>
    </row>
    <row r="132" spans="2:22" ht="12.75">
      <c r="B132" s="13">
        <f>IF(F132="","",MAX($B$7:B131)+1)</f>
      </c>
      <c r="F132" s="70"/>
      <c r="G132" s="71"/>
      <c r="H132" s="65"/>
      <c r="I132" s="72"/>
      <c r="J132" s="72"/>
      <c r="K132" s="13">
        <f>IF(OR('Thong tin'!$E$17="",F132=""),"",'Thong tin'!$E$17)</f>
      </c>
      <c r="L132" s="67"/>
      <c r="M132" s="72"/>
      <c r="N132" s="72"/>
      <c r="O132" s="72"/>
      <c r="P132" s="67"/>
      <c r="Q132" s="67"/>
      <c r="R132" s="72"/>
      <c r="T132" s="14" t="s">
        <v>329</v>
      </c>
      <c r="U132" s="15">
        <f>IF(V132="","",COUNTIF($V$7:V132,V132))</f>
      </c>
      <c r="V132" s="11">
        <f>IF(L132="","",VLOOKUP(L132,'Thong tin'!$Q$7:$R$14,2,))</f>
      </c>
    </row>
    <row r="133" spans="2:22" ht="12.75">
      <c r="B133" s="13">
        <f>IF(F133="","",MAX($B$7:B132)+1)</f>
      </c>
      <c r="F133" s="70"/>
      <c r="G133" s="71"/>
      <c r="H133" s="65"/>
      <c r="I133" s="72"/>
      <c r="J133" s="72"/>
      <c r="K133" s="13">
        <f>IF(OR('Thong tin'!$E$17="",F133=""),"",'Thong tin'!$E$17)</f>
      </c>
      <c r="L133" s="67"/>
      <c r="M133" s="72"/>
      <c r="N133" s="72"/>
      <c r="O133" s="72"/>
      <c r="P133" s="67"/>
      <c r="Q133" s="67"/>
      <c r="R133" s="72"/>
      <c r="T133" s="14" t="s">
        <v>330</v>
      </c>
      <c r="U133" s="15">
        <f>IF(V133="","",COUNTIF($V$7:V133,V133))</f>
      </c>
      <c r="V133" s="11">
        <f>IF(L133="","",VLOOKUP(L133,'Thong tin'!$Q$7:$R$14,2,))</f>
      </c>
    </row>
    <row r="134" spans="2:22" ht="12.75">
      <c r="B134" s="13">
        <f>IF(F134="","",MAX($B$7:B133)+1)</f>
      </c>
      <c r="F134" s="70"/>
      <c r="G134" s="71"/>
      <c r="H134" s="65"/>
      <c r="I134" s="72"/>
      <c r="J134" s="72"/>
      <c r="K134" s="13">
        <f>IF(OR('Thong tin'!$E$17="",F134=""),"",'Thong tin'!$E$17)</f>
      </c>
      <c r="L134" s="67"/>
      <c r="M134" s="72"/>
      <c r="N134" s="72"/>
      <c r="O134" s="72"/>
      <c r="P134" s="67"/>
      <c r="Q134" s="67"/>
      <c r="R134" s="72"/>
      <c r="T134" s="14" t="s">
        <v>331</v>
      </c>
      <c r="U134" s="15">
        <f>IF(V134="","",COUNTIF($V$7:V134,V134))</f>
      </c>
      <c r="V134" s="11">
        <f>IF(L134="","",VLOOKUP(L134,'Thong tin'!$Q$7:$R$14,2,))</f>
      </c>
    </row>
    <row r="135" spans="2:22" ht="12.75">
      <c r="B135" s="13">
        <f>IF(F135="","",MAX($B$7:B134)+1)</f>
      </c>
      <c r="F135" s="70"/>
      <c r="G135" s="71"/>
      <c r="H135" s="65"/>
      <c r="I135" s="72"/>
      <c r="J135" s="72"/>
      <c r="K135" s="13">
        <f>IF(OR('Thong tin'!$E$17="",F135=""),"",'Thong tin'!$E$17)</f>
      </c>
      <c r="L135" s="67"/>
      <c r="M135" s="72"/>
      <c r="N135" s="72"/>
      <c r="O135" s="72"/>
      <c r="P135" s="67"/>
      <c r="Q135" s="67"/>
      <c r="R135" s="72"/>
      <c r="T135" s="14" t="s">
        <v>332</v>
      </c>
      <c r="U135" s="15">
        <f>IF(V135="","",COUNTIF($V$7:V135,V135))</f>
      </c>
      <c r="V135" s="11">
        <f>IF(L135="","",VLOOKUP(L135,'Thong tin'!$Q$7:$R$14,2,))</f>
      </c>
    </row>
    <row r="136" spans="2:22" ht="12.75">
      <c r="B136" s="13">
        <f>IF(F136="","",MAX($B$7:B135)+1)</f>
      </c>
      <c r="F136" s="70"/>
      <c r="G136" s="71"/>
      <c r="H136" s="65"/>
      <c r="I136" s="72"/>
      <c r="J136" s="72"/>
      <c r="K136" s="13">
        <f>IF(OR('Thong tin'!$E$17="",F136=""),"",'Thong tin'!$E$17)</f>
      </c>
      <c r="L136" s="67"/>
      <c r="M136" s="72"/>
      <c r="N136" s="72"/>
      <c r="O136" s="72"/>
      <c r="P136" s="67"/>
      <c r="Q136" s="67"/>
      <c r="R136" s="72"/>
      <c r="T136" s="14" t="s">
        <v>333</v>
      </c>
      <c r="U136" s="15">
        <f>IF(V136="","",COUNTIF($V$7:V136,V136))</f>
      </c>
      <c r="V136" s="11">
        <f>IF(L136="","",VLOOKUP(L136,'Thong tin'!$Q$7:$R$14,2,))</f>
      </c>
    </row>
    <row r="137" spans="2:22" ht="12.75">
      <c r="B137" s="13">
        <f>IF(F137="","",MAX($B$7:B136)+1)</f>
      </c>
      <c r="F137" s="70"/>
      <c r="G137" s="71"/>
      <c r="H137" s="65"/>
      <c r="I137" s="72"/>
      <c r="J137" s="72"/>
      <c r="K137" s="13">
        <f>IF(OR('Thong tin'!$E$17="",F137=""),"",'Thong tin'!$E$17)</f>
      </c>
      <c r="L137" s="67"/>
      <c r="M137" s="72"/>
      <c r="N137" s="72"/>
      <c r="O137" s="72"/>
      <c r="P137" s="67"/>
      <c r="Q137" s="67"/>
      <c r="R137" s="72"/>
      <c r="T137" s="14" t="s">
        <v>334</v>
      </c>
      <c r="U137" s="15">
        <f>IF(V137="","",COUNTIF($V$7:V137,V137))</f>
      </c>
      <c r="V137" s="11">
        <f>IF(L137="","",VLOOKUP(L137,'Thong tin'!$Q$7:$R$14,2,))</f>
      </c>
    </row>
    <row r="138" spans="2:22" ht="12.75">
      <c r="B138" s="13">
        <f>IF(F138="","",MAX($B$7:B137)+1)</f>
      </c>
      <c r="F138" s="70"/>
      <c r="G138" s="71"/>
      <c r="H138" s="65"/>
      <c r="I138" s="72"/>
      <c r="J138" s="72"/>
      <c r="K138" s="13">
        <f>IF(OR('Thong tin'!$E$17="",F138=""),"",'Thong tin'!$E$17)</f>
      </c>
      <c r="L138" s="67"/>
      <c r="M138" s="72"/>
      <c r="N138" s="72"/>
      <c r="O138" s="72"/>
      <c r="P138" s="67"/>
      <c r="Q138" s="67"/>
      <c r="R138" s="72"/>
      <c r="T138" s="14" t="s">
        <v>335</v>
      </c>
      <c r="U138" s="15">
        <f>IF(V138="","",COUNTIF($V$7:V138,V138))</f>
      </c>
      <c r="V138" s="11">
        <f>IF(L138="","",VLOOKUP(L138,'Thong tin'!$Q$7:$R$14,2,))</f>
      </c>
    </row>
    <row r="139" spans="2:22" ht="12.75">
      <c r="B139" s="13">
        <f>IF(F139="","",MAX($B$7:B138)+1)</f>
      </c>
      <c r="F139" s="70"/>
      <c r="G139" s="71"/>
      <c r="H139" s="65"/>
      <c r="I139" s="72"/>
      <c r="J139" s="72"/>
      <c r="K139" s="13">
        <f>IF(OR('Thong tin'!$E$17="",F139=""),"",'Thong tin'!$E$17)</f>
      </c>
      <c r="L139" s="67"/>
      <c r="M139" s="72"/>
      <c r="N139" s="72"/>
      <c r="O139" s="72"/>
      <c r="P139" s="67"/>
      <c r="Q139" s="67"/>
      <c r="R139" s="72"/>
      <c r="T139" s="14" t="s">
        <v>336</v>
      </c>
      <c r="U139" s="15">
        <f>IF(V139="","",COUNTIF($V$7:V139,V139))</f>
      </c>
      <c r="V139" s="11">
        <f>IF(L139="","",VLOOKUP(L139,'Thong tin'!$Q$7:$R$14,2,))</f>
      </c>
    </row>
    <row r="140" spans="2:22" ht="12.75">
      <c r="B140" s="13">
        <f>IF(F140="","",MAX($B$7:B139)+1)</f>
      </c>
      <c r="F140" s="70"/>
      <c r="G140" s="71"/>
      <c r="H140" s="65"/>
      <c r="I140" s="72"/>
      <c r="J140" s="72"/>
      <c r="K140" s="13">
        <f>IF(OR('Thong tin'!$E$17="",F140=""),"",'Thong tin'!$E$17)</f>
      </c>
      <c r="L140" s="67"/>
      <c r="M140" s="72"/>
      <c r="N140" s="72"/>
      <c r="O140" s="72"/>
      <c r="P140" s="67"/>
      <c r="Q140" s="67"/>
      <c r="R140" s="72"/>
      <c r="T140" s="14" t="s">
        <v>337</v>
      </c>
      <c r="U140" s="15">
        <f>IF(V140="","",COUNTIF($V$7:V140,V140))</f>
      </c>
      <c r="V140" s="11">
        <f>IF(L140="","",VLOOKUP(L140,'Thong tin'!$Q$7:$R$14,2,))</f>
      </c>
    </row>
    <row r="141" spans="2:22" ht="12.75">
      <c r="B141" s="13">
        <f>IF(F141="","",MAX($B$7:B140)+1)</f>
      </c>
      <c r="F141" s="70"/>
      <c r="G141" s="71"/>
      <c r="H141" s="65"/>
      <c r="I141" s="72"/>
      <c r="J141" s="72"/>
      <c r="K141" s="13">
        <f>IF(OR('Thong tin'!$E$17="",F141=""),"",'Thong tin'!$E$17)</f>
      </c>
      <c r="L141" s="67"/>
      <c r="M141" s="72"/>
      <c r="N141" s="72"/>
      <c r="O141" s="72"/>
      <c r="P141" s="67"/>
      <c r="Q141" s="67"/>
      <c r="R141" s="72"/>
      <c r="T141" s="14" t="s">
        <v>338</v>
      </c>
      <c r="U141" s="15">
        <f>IF(V141="","",COUNTIF($V$7:V141,V141))</f>
      </c>
      <c r="V141" s="11">
        <f>IF(L141="","",VLOOKUP(L141,'Thong tin'!$Q$7:$R$14,2,))</f>
      </c>
    </row>
    <row r="142" spans="2:22" ht="12.75">
      <c r="B142" s="13">
        <f>IF(F142="","",MAX($B$7:B141)+1)</f>
      </c>
      <c r="F142" s="70"/>
      <c r="G142" s="71"/>
      <c r="H142" s="65"/>
      <c r="I142" s="72"/>
      <c r="J142" s="72"/>
      <c r="K142" s="13">
        <f>IF(OR('Thong tin'!$E$17="",F142=""),"",'Thong tin'!$E$17)</f>
      </c>
      <c r="L142" s="67"/>
      <c r="M142" s="72"/>
      <c r="N142" s="72"/>
      <c r="O142" s="72"/>
      <c r="P142" s="67"/>
      <c r="Q142" s="67"/>
      <c r="R142" s="72"/>
      <c r="T142" s="14" t="s">
        <v>339</v>
      </c>
      <c r="U142" s="15">
        <f>IF(V142="","",COUNTIF($V$7:V142,V142))</f>
      </c>
      <c r="V142" s="11">
        <f>IF(L142="","",VLOOKUP(L142,'Thong tin'!$Q$7:$R$14,2,))</f>
      </c>
    </row>
    <row r="143" spans="2:22" ht="12.75">
      <c r="B143" s="13">
        <f>IF(F143="","",MAX($B$7:B142)+1)</f>
      </c>
      <c r="F143" s="70"/>
      <c r="G143" s="71"/>
      <c r="H143" s="65"/>
      <c r="I143" s="72"/>
      <c r="J143" s="72"/>
      <c r="K143" s="13">
        <f>IF(OR('Thong tin'!$E$17="",F143=""),"",'Thong tin'!$E$17)</f>
      </c>
      <c r="L143" s="67"/>
      <c r="M143" s="72"/>
      <c r="N143" s="72"/>
      <c r="O143" s="72"/>
      <c r="P143" s="67"/>
      <c r="Q143" s="67"/>
      <c r="R143" s="72"/>
      <c r="T143" s="14" t="s">
        <v>340</v>
      </c>
      <c r="U143" s="15">
        <f>IF(V143="","",COUNTIF($V$7:V143,V143))</f>
      </c>
      <c r="V143" s="11">
        <f>IF(L143="","",VLOOKUP(L143,'Thong tin'!$Q$7:$R$14,2,))</f>
      </c>
    </row>
    <row r="144" spans="2:22" ht="12.75">
      <c r="B144" s="13">
        <f>IF(F144="","",MAX($B$7:B143)+1)</f>
      </c>
      <c r="F144" s="70"/>
      <c r="G144" s="71"/>
      <c r="H144" s="65"/>
      <c r="I144" s="72"/>
      <c r="J144" s="72"/>
      <c r="K144" s="13">
        <f>IF(OR('Thong tin'!$E$17="",F144=""),"",'Thong tin'!$E$17)</f>
      </c>
      <c r="L144" s="67"/>
      <c r="M144" s="72"/>
      <c r="N144" s="72"/>
      <c r="O144" s="72"/>
      <c r="P144" s="67"/>
      <c r="Q144" s="67"/>
      <c r="R144" s="72"/>
      <c r="T144" s="14" t="s">
        <v>341</v>
      </c>
      <c r="U144" s="15">
        <f>IF(V144="","",COUNTIF($V$7:V144,V144))</f>
      </c>
      <c r="V144" s="11">
        <f>IF(L144="","",VLOOKUP(L144,'Thong tin'!$Q$7:$R$14,2,))</f>
      </c>
    </row>
    <row r="145" spans="2:22" ht="12.75">
      <c r="B145" s="13">
        <f>IF(F145="","",MAX($B$7:B144)+1)</f>
      </c>
      <c r="F145" s="70"/>
      <c r="G145" s="71"/>
      <c r="H145" s="65"/>
      <c r="I145" s="72"/>
      <c r="J145" s="72"/>
      <c r="K145" s="13">
        <f>IF(OR('Thong tin'!$E$17="",F145=""),"",'Thong tin'!$E$17)</f>
      </c>
      <c r="L145" s="67"/>
      <c r="M145" s="72"/>
      <c r="N145" s="72"/>
      <c r="O145" s="72"/>
      <c r="P145" s="67"/>
      <c r="Q145" s="67"/>
      <c r="R145" s="72"/>
      <c r="T145" s="14" t="s">
        <v>342</v>
      </c>
      <c r="U145" s="15">
        <f>IF(V145="","",COUNTIF($V$7:V145,V145))</f>
      </c>
      <c r="V145" s="11">
        <f>IF(L145="","",VLOOKUP(L145,'Thong tin'!$Q$7:$R$14,2,))</f>
      </c>
    </row>
    <row r="146" spans="2:22" ht="12.75">
      <c r="B146" s="13">
        <f>IF(F146="","",MAX($B$7:B145)+1)</f>
      </c>
      <c r="F146" s="70"/>
      <c r="G146" s="71"/>
      <c r="H146" s="65"/>
      <c r="I146" s="72"/>
      <c r="J146" s="72"/>
      <c r="K146" s="13">
        <f>IF(OR('Thong tin'!$E$17="",F146=""),"",'Thong tin'!$E$17)</f>
      </c>
      <c r="L146" s="67"/>
      <c r="M146" s="72"/>
      <c r="N146" s="72"/>
      <c r="O146" s="72"/>
      <c r="P146" s="67"/>
      <c r="Q146" s="67"/>
      <c r="R146" s="72"/>
      <c r="T146" s="14" t="s">
        <v>343</v>
      </c>
      <c r="U146" s="15">
        <f>IF(V146="","",COUNTIF($V$7:V146,V146))</f>
      </c>
      <c r="V146" s="11">
        <f>IF(L146="","",VLOOKUP(L146,'Thong tin'!$Q$7:$R$14,2,))</f>
      </c>
    </row>
    <row r="147" spans="2:22" ht="12.75">
      <c r="B147" s="13">
        <f>IF(F147="","",MAX($B$7:B146)+1)</f>
      </c>
      <c r="F147" s="70"/>
      <c r="G147" s="71"/>
      <c r="H147" s="65"/>
      <c r="I147" s="72"/>
      <c r="J147" s="72"/>
      <c r="K147" s="13">
        <f>IF(OR('Thong tin'!$E$17="",F147=""),"",'Thong tin'!$E$17)</f>
      </c>
      <c r="L147" s="67"/>
      <c r="M147" s="72"/>
      <c r="N147" s="72"/>
      <c r="O147" s="72"/>
      <c r="P147" s="67"/>
      <c r="Q147" s="67"/>
      <c r="R147" s="72"/>
      <c r="T147" s="14" t="s">
        <v>344</v>
      </c>
      <c r="U147" s="15">
        <f>IF(V147="","",COUNTIF($V$7:V147,V147))</f>
      </c>
      <c r="V147" s="11">
        <f>IF(L147="","",VLOOKUP(L147,'Thong tin'!$Q$7:$R$14,2,))</f>
      </c>
    </row>
    <row r="148" spans="2:22" ht="12.75">
      <c r="B148" s="13">
        <f>IF(F148="","",MAX($B$7:B147)+1)</f>
      </c>
      <c r="F148" s="70"/>
      <c r="G148" s="71"/>
      <c r="H148" s="65"/>
      <c r="I148" s="72"/>
      <c r="J148" s="72"/>
      <c r="K148" s="13">
        <f>IF(OR('Thong tin'!$E$17="",F148=""),"",'Thong tin'!$E$17)</f>
      </c>
      <c r="L148" s="67"/>
      <c r="M148" s="72"/>
      <c r="N148" s="72"/>
      <c r="O148" s="72"/>
      <c r="P148" s="67"/>
      <c r="Q148" s="67"/>
      <c r="R148" s="72"/>
      <c r="T148" s="14" t="s">
        <v>345</v>
      </c>
      <c r="U148" s="15">
        <f>IF(V148="","",COUNTIF($V$7:V148,V148))</f>
      </c>
      <c r="V148" s="11">
        <f>IF(L148="","",VLOOKUP(L148,'Thong tin'!$Q$7:$R$14,2,))</f>
      </c>
    </row>
    <row r="149" spans="2:22" ht="12.75">
      <c r="B149" s="13">
        <f>IF(F149="","",MAX($B$7:B148)+1)</f>
      </c>
      <c r="F149" s="70"/>
      <c r="G149" s="71"/>
      <c r="H149" s="65"/>
      <c r="I149" s="72"/>
      <c r="J149" s="72"/>
      <c r="K149" s="13">
        <f>IF(OR('Thong tin'!$E$17="",F149=""),"",'Thong tin'!$E$17)</f>
      </c>
      <c r="L149" s="67"/>
      <c r="M149" s="72"/>
      <c r="N149" s="72"/>
      <c r="O149" s="72"/>
      <c r="P149" s="67"/>
      <c r="Q149" s="67"/>
      <c r="R149" s="72"/>
      <c r="T149" s="14" t="s">
        <v>346</v>
      </c>
      <c r="U149" s="15">
        <f>IF(V149="","",COUNTIF($V$7:V149,V149))</f>
      </c>
      <c r="V149" s="11">
        <f>IF(L149="","",VLOOKUP(L149,'Thong tin'!$Q$7:$R$14,2,))</f>
      </c>
    </row>
    <row r="150" spans="2:22" ht="12.75">
      <c r="B150" s="13">
        <f>IF(F150="","",MAX($B$7:B149)+1)</f>
      </c>
      <c r="F150" s="70"/>
      <c r="G150" s="71"/>
      <c r="H150" s="65"/>
      <c r="I150" s="72"/>
      <c r="J150" s="72"/>
      <c r="K150" s="13">
        <f>IF(OR('Thong tin'!$E$17="",F150=""),"",'Thong tin'!$E$17)</f>
      </c>
      <c r="L150" s="67"/>
      <c r="M150" s="72"/>
      <c r="N150" s="72"/>
      <c r="O150" s="72"/>
      <c r="P150" s="67"/>
      <c r="Q150" s="67"/>
      <c r="R150" s="72"/>
      <c r="T150" s="14" t="s">
        <v>347</v>
      </c>
      <c r="U150" s="15">
        <f>IF(V150="","",COUNTIF($V$7:V150,V150))</f>
      </c>
      <c r="V150" s="11">
        <f>IF(L150="","",VLOOKUP(L150,'Thong tin'!$Q$7:$R$14,2,))</f>
      </c>
    </row>
    <row r="151" spans="2:22" ht="12.75">
      <c r="B151" s="13">
        <f>IF(F151="","",MAX($B$7:B150)+1)</f>
      </c>
      <c r="F151" s="70"/>
      <c r="G151" s="71"/>
      <c r="H151" s="65"/>
      <c r="I151" s="72"/>
      <c r="J151" s="72"/>
      <c r="K151" s="13">
        <f>IF(OR('Thong tin'!$E$17="",F151=""),"",'Thong tin'!$E$17)</f>
      </c>
      <c r="L151" s="67"/>
      <c r="M151" s="72"/>
      <c r="N151" s="72"/>
      <c r="O151" s="72"/>
      <c r="P151" s="67"/>
      <c r="Q151" s="67"/>
      <c r="R151" s="72"/>
      <c r="T151" s="14" t="s">
        <v>348</v>
      </c>
      <c r="U151" s="15">
        <f>IF(V151="","",COUNTIF($V$7:V151,V151))</f>
      </c>
      <c r="V151" s="11">
        <f>IF(L151="","",VLOOKUP(L151,'Thong tin'!$Q$7:$R$14,2,))</f>
      </c>
    </row>
    <row r="152" spans="2:22" ht="12.75">
      <c r="B152" s="13">
        <f>IF(F152="","",MAX($B$7:B151)+1)</f>
      </c>
      <c r="F152" s="70"/>
      <c r="G152" s="71"/>
      <c r="H152" s="65"/>
      <c r="I152" s="72"/>
      <c r="J152" s="72"/>
      <c r="K152" s="13">
        <f>IF(OR('Thong tin'!$E$17="",F152=""),"",'Thong tin'!$E$17)</f>
      </c>
      <c r="L152" s="67"/>
      <c r="M152" s="72"/>
      <c r="N152" s="72"/>
      <c r="O152" s="72"/>
      <c r="P152" s="67"/>
      <c r="Q152" s="67"/>
      <c r="R152" s="72"/>
      <c r="T152" s="14" t="s">
        <v>349</v>
      </c>
      <c r="U152" s="15">
        <f>IF(V152="","",COUNTIF($V$7:V152,V152))</f>
      </c>
      <c r="V152" s="11">
        <f>IF(L152="","",VLOOKUP(L152,'Thong tin'!$Q$7:$R$14,2,))</f>
      </c>
    </row>
    <row r="153" spans="2:22" ht="12.75">
      <c r="B153" s="13">
        <f>IF(F153="","",MAX($B$7:B152)+1)</f>
      </c>
      <c r="F153" s="70"/>
      <c r="G153" s="71"/>
      <c r="H153" s="65"/>
      <c r="I153" s="72"/>
      <c r="J153" s="72"/>
      <c r="K153" s="13">
        <f>IF(OR('Thong tin'!$E$17="",F153=""),"",'Thong tin'!$E$17)</f>
      </c>
      <c r="L153" s="67"/>
      <c r="M153" s="72"/>
      <c r="N153" s="72"/>
      <c r="O153" s="72"/>
      <c r="P153" s="67"/>
      <c r="Q153" s="67"/>
      <c r="R153" s="72"/>
      <c r="T153" s="14" t="s">
        <v>350</v>
      </c>
      <c r="U153" s="15">
        <f>IF(V153="","",COUNTIF($V$7:V153,V153))</f>
      </c>
      <c r="V153" s="11">
        <f>IF(L153="","",VLOOKUP(L153,'Thong tin'!$Q$7:$R$14,2,))</f>
      </c>
    </row>
    <row r="154" spans="2:22" ht="12.75">
      <c r="B154" s="13">
        <f>IF(F154="","",MAX($B$7:B153)+1)</f>
      </c>
      <c r="F154" s="70"/>
      <c r="G154" s="71"/>
      <c r="H154" s="65"/>
      <c r="I154" s="72"/>
      <c r="J154" s="72"/>
      <c r="K154" s="13">
        <f>IF(OR('Thong tin'!$E$17="",F154=""),"",'Thong tin'!$E$17)</f>
      </c>
      <c r="L154" s="67"/>
      <c r="M154" s="72"/>
      <c r="N154" s="72"/>
      <c r="O154" s="72"/>
      <c r="P154" s="67"/>
      <c r="Q154" s="67"/>
      <c r="R154" s="72"/>
      <c r="T154" s="14" t="s">
        <v>351</v>
      </c>
      <c r="U154" s="15">
        <f>IF(V154="","",COUNTIF($V$7:V154,V154))</f>
      </c>
      <c r="V154" s="11">
        <f>IF(L154="","",VLOOKUP(L154,'Thong tin'!$Q$7:$R$14,2,))</f>
      </c>
    </row>
    <row r="155" spans="2:22" ht="12.75">
      <c r="B155" s="13">
        <f>IF(F155="","",MAX($B$7:B154)+1)</f>
      </c>
      <c r="F155" s="70"/>
      <c r="G155" s="71"/>
      <c r="H155" s="65"/>
      <c r="I155" s="72"/>
      <c r="J155" s="72"/>
      <c r="K155" s="13">
        <f>IF(OR('Thong tin'!$E$17="",F155=""),"",'Thong tin'!$E$17)</f>
      </c>
      <c r="L155" s="67"/>
      <c r="M155" s="72"/>
      <c r="N155" s="72"/>
      <c r="O155" s="72"/>
      <c r="P155" s="67"/>
      <c r="Q155" s="67"/>
      <c r="R155" s="72"/>
      <c r="T155" s="14" t="s">
        <v>352</v>
      </c>
      <c r="U155" s="15">
        <f>IF(V155="","",COUNTIF($V$7:V155,V155))</f>
      </c>
      <c r="V155" s="11">
        <f>IF(L155="","",VLOOKUP(L155,'Thong tin'!$Q$7:$R$14,2,))</f>
      </c>
    </row>
    <row r="156" spans="2:22" ht="12.75">
      <c r="B156" s="13">
        <f>IF(F156="","",MAX($B$7:B155)+1)</f>
      </c>
      <c r="F156" s="70"/>
      <c r="G156" s="71"/>
      <c r="H156" s="65"/>
      <c r="I156" s="72"/>
      <c r="J156" s="72"/>
      <c r="K156" s="13">
        <f>IF(OR('Thong tin'!$E$17="",F156=""),"",'Thong tin'!$E$17)</f>
      </c>
      <c r="L156" s="67"/>
      <c r="M156" s="72"/>
      <c r="N156" s="72"/>
      <c r="O156" s="72"/>
      <c r="P156" s="67"/>
      <c r="Q156" s="67"/>
      <c r="R156" s="72"/>
      <c r="T156" s="14" t="s">
        <v>353</v>
      </c>
      <c r="U156" s="15">
        <f>IF(V156="","",COUNTIF($V$7:V156,V156))</f>
      </c>
      <c r="V156" s="11">
        <f>IF(L156="","",VLOOKUP(L156,'Thong tin'!$Q$7:$R$14,2,))</f>
      </c>
    </row>
    <row r="157" spans="2:22" ht="12.75">
      <c r="B157" s="13">
        <f>IF(F157="","",MAX($B$7:B156)+1)</f>
      </c>
      <c r="F157" s="70"/>
      <c r="G157" s="71"/>
      <c r="H157" s="65"/>
      <c r="I157" s="72"/>
      <c r="J157" s="72"/>
      <c r="K157" s="13">
        <f>IF(OR('Thong tin'!$E$17="",F157=""),"",'Thong tin'!$E$17)</f>
      </c>
      <c r="L157" s="67"/>
      <c r="M157" s="72"/>
      <c r="N157" s="72"/>
      <c r="O157" s="72"/>
      <c r="P157" s="67"/>
      <c r="Q157" s="67"/>
      <c r="R157" s="72"/>
      <c r="T157" s="14" t="s">
        <v>354</v>
      </c>
      <c r="U157" s="15">
        <f>IF(V157="","",COUNTIF($V$7:V157,V157))</f>
      </c>
      <c r="V157" s="11">
        <f>IF(L157="","",VLOOKUP(L157,'Thong tin'!$Q$7:$R$14,2,))</f>
      </c>
    </row>
    <row r="158" spans="2:22" ht="12.75">
      <c r="B158" s="13">
        <f>IF(F158="","",MAX($B$7:B157)+1)</f>
      </c>
      <c r="F158" s="70"/>
      <c r="G158" s="71"/>
      <c r="H158" s="65"/>
      <c r="I158" s="72"/>
      <c r="J158" s="72"/>
      <c r="K158" s="13">
        <f>IF(OR('Thong tin'!$E$17="",F158=""),"",'Thong tin'!$E$17)</f>
      </c>
      <c r="L158" s="67"/>
      <c r="M158" s="72"/>
      <c r="N158" s="72"/>
      <c r="O158" s="72"/>
      <c r="P158" s="67"/>
      <c r="Q158" s="67"/>
      <c r="R158" s="72"/>
      <c r="T158" s="14" t="s">
        <v>355</v>
      </c>
      <c r="U158" s="15">
        <f>IF(V158="","",COUNTIF($V$7:V158,V158))</f>
      </c>
      <c r="V158" s="11">
        <f>IF(L158="","",VLOOKUP(L158,'Thong tin'!$Q$7:$R$14,2,))</f>
      </c>
    </row>
    <row r="159" spans="2:22" ht="12.75">
      <c r="B159" s="13">
        <f>IF(F159="","",MAX($B$7:B158)+1)</f>
      </c>
      <c r="F159" s="70"/>
      <c r="G159" s="71"/>
      <c r="H159" s="65"/>
      <c r="I159" s="72"/>
      <c r="J159" s="72"/>
      <c r="K159" s="13">
        <f>IF(OR('Thong tin'!$E$17="",F159=""),"",'Thong tin'!$E$17)</f>
      </c>
      <c r="L159" s="67"/>
      <c r="M159" s="72"/>
      <c r="N159" s="72"/>
      <c r="O159" s="72"/>
      <c r="P159" s="67"/>
      <c r="Q159" s="67"/>
      <c r="R159" s="72"/>
      <c r="T159" s="14" t="s">
        <v>356</v>
      </c>
      <c r="U159" s="15">
        <f>IF(V159="","",COUNTIF($V$7:V159,V159))</f>
      </c>
      <c r="V159" s="11">
        <f>IF(L159="","",VLOOKUP(L159,'Thong tin'!$Q$7:$R$14,2,))</f>
      </c>
    </row>
    <row r="160" spans="2:22" ht="12.75">
      <c r="B160" s="13">
        <f>IF(F160="","",MAX($B$7:B159)+1)</f>
      </c>
      <c r="F160" s="70"/>
      <c r="G160" s="71"/>
      <c r="H160" s="65"/>
      <c r="I160" s="72"/>
      <c r="J160" s="72"/>
      <c r="K160" s="13">
        <f>IF(OR('Thong tin'!$E$17="",F160=""),"",'Thong tin'!$E$17)</f>
      </c>
      <c r="L160" s="67"/>
      <c r="M160" s="72"/>
      <c r="N160" s="72"/>
      <c r="O160" s="72"/>
      <c r="P160" s="67"/>
      <c r="Q160" s="67"/>
      <c r="R160" s="72"/>
      <c r="T160" s="14" t="s">
        <v>357</v>
      </c>
      <c r="U160" s="15">
        <f>IF(V160="","",COUNTIF($V$7:V160,V160))</f>
      </c>
      <c r="V160" s="11">
        <f>IF(L160="","",VLOOKUP(L160,'Thong tin'!$Q$7:$R$14,2,))</f>
      </c>
    </row>
    <row r="161" spans="2:22" ht="12.75">
      <c r="B161" s="13">
        <f>IF(F161="","",MAX($B$7:B160)+1)</f>
      </c>
      <c r="F161" s="70"/>
      <c r="G161" s="71"/>
      <c r="H161" s="65"/>
      <c r="I161" s="72"/>
      <c r="J161" s="72"/>
      <c r="K161" s="13">
        <f>IF(OR('Thong tin'!$E$17="",F161=""),"",'Thong tin'!$E$17)</f>
      </c>
      <c r="L161" s="67"/>
      <c r="M161" s="72"/>
      <c r="N161" s="72"/>
      <c r="O161" s="72"/>
      <c r="P161" s="67"/>
      <c r="Q161" s="67"/>
      <c r="R161" s="72"/>
      <c r="T161" s="14" t="s">
        <v>358</v>
      </c>
      <c r="U161" s="15">
        <f>IF(V161="","",COUNTIF($V$7:V161,V161))</f>
      </c>
      <c r="V161" s="11">
        <f>IF(L161="","",VLOOKUP(L161,'Thong tin'!$Q$7:$R$14,2,))</f>
      </c>
    </row>
    <row r="162" spans="2:22" ht="12.75">
      <c r="B162" s="13">
        <f>IF(F162="","",MAX($B$7:B161)+1)</f>
      </c>
      <c r="F162" s="70"/>
      <c r="G162" s="71"/>
      <c r="H162" s="65"/>
      <c r="I162" s="72"/>
      <c r="J162" s="72"/>
      <c r="K162" s="13">
        <f>IF(OR('Thong tin'!$E$17="",F162=""),"",'Thong tin'!$E$17)</f>
      </c>
      <c r="L162" s="67"/>
      <c r="M162" s="72"/>
      <c r="N162" s="72"/>
      <c r="O162" s="72"/>
      <c r="P162" s="67"/>
      <c r="Q162" s="67"/>
      <c r="R162" s="72"/>
      <c r="T162" s="14" t="s">
        <v>359</v>
      </c>
      <c r="U162" s="15">
        <f>IF(V162="","",COUNTIF($V$7:V162,V162))</f>
      </c>
      <c r="V162" s="11">
        <f>IF(L162="","",VLOOKUP(L162,'Thong tin'!$Q$7:$R$14,2,))</f>
      </c>
    </row>
    <row r="163" spans="2:22" ht="12.75">
      <c r="B163" s="13">
        <f>IF(F163="","",MAX($B$7:B162)+1)</f>
      </c>
      <c r="F163" s="70"/>
      <c r="G163" s="71"/>
      <c r="H163" s="65"/>
      <c r="I163" s="72"/>
      <c r="J163" s="72"/>
      <c r="K163" s="13">
        <f>IF(OR('Thong tin'!$E$17="",F163=""),"",'Thong tin'!$E$17)</f>
      </c>
      <c r="L163" s="67"/>
      <c r="M163" s="72"/>
      <c r="N163" s="72"/>
      <c r="O163" s="72"/>
      <c r="P163" s="67"/>
      <c r="Q163" s="67"/>
      <c r="R163" s="72"/>
      <c r="T163" s="14" t="s">
        <v>360</v>
      </c>
      <c r="U163" s="15">
        <f>IF(V163="","",COUNTIF($V$7:V163,V163))</f>
      </c>
      <c r="V163" s="11">
        <f>IF(L163="","",VLOOKUP(L163,'Thong tin'!$Q$7:$R$14,2,))</f>
      </c>
    </row>
    <row r="164" spans="2:22" ht="12.75">
      <c r="B164" s="13">
        <f>IF(F164="","",MAX($B$7:B163)+1)</f>
      </c>
      <c r="F164" s="70"/>
      <c r="G164" s="71"/>
      <c r="H164" s="65"/>
      <c r="I164" s="72"/>
      <c r="J164" s="72"/>
      <c r="K164" s="13">
        <f>IF(OR('Thong tin'!$E$17="",F164=""),"",'Thong tin'!$E$17)</f>
      </c>
      <c r="L164" s="67"/>
      <c r="M164" s="72"/>
      <c r="N164" s="72"/>
      <c r="O164" s="72"/>
      <c r="P164" s="67"/>
      <c r="Q164" s="67"/>
      <c r="R164" s="72"/>
      <c r="T164" s="14" t="s">
        <v>361</v>
      </c>
      <c r="U164" s="15">
        <f>IF(V164="","",COUNTIF($V$7:V164,V164))</f>
      </c>
      <c r="V164" s="11">
        <f>IF(L164="","",VLOOKUP(L164,'Thong tin'!$Q$7:$R$14,2,))</f>
      </c>
    </row>
    <row r="165" spans="2:22" ht="12.75">
      <c r="B165" s="13">
        <f>IF(F165="","",MAX($B$7:B164)+1)</f>
      </c>
      <c r="F165" s="70"/>
      <c r="G165" s="71"/>
      <c r="H165" s="65"/>
      <c r="I165" s="72"/>
      <c r="J165" s="72"/>
      <c r="K165" s="13">
        <f>IF(OR('Thong tin'!$E$17="",F165=""),"",'Thong tin'!$E$17)</f>
      </c>
      <c r="L165" s="67"/>
      <c r="M165" s="72"/>
      <c r="N165" s="72"/>
      <c r="O165" s="72"/>
      <c r="P165" s="67"/>
      <c r="Q165" s="67"/>
      <c r="R165" s="72"/>
      <c r="T165" s="14" t="s">
        <v>362</v>
      </c>
      <c r="U165" s="15">
        <f>IF(V165="","",COUNTIF($V$7:V165,V165))</f>
      </c>
      <c r="V165" s="11">
        <f>IF(L165="","",VLOOKUP(L165,'Thong tin'!$Q$7:$R$14,2,))</f>
      </c>
    </row>
    <row r="166" spans="2:22" ht="12.75">
      <c r="B166" s="13">
        <f>IF(F166="","",MAX($B$7:B165)+1)</f>
      </c>
      <c r="F166" s="70"/>
      <c r="G166" s="71"/>
      <c r="H166" s="65"/>
      <c r="I166" s="72"/>
      <c r="J166" s="72"/>
      <c r="K166" s="13">
        <f>IF(OR('Thong tin'!$E$17="",F166=""),"",'Thong tin'!$E$17)</f>
      </c>
      <c r="L166" s="67"/>
      <c r="M166" s="72"/>
      <c r="N166" s="72"/>
      <c r="O166" s="72"/>
      <c r="P166" s="67"/>
      <c r="Q166" s="67"/>
      <c r="R166" s="72"/>
      <c r="T166" s="14" t="s">
        <v>363</v>
      </c>
      <c r="U166" s="15">
        <f>IF(V166="","",COUNTIF($V$7:V166,V166))</f>
      </c>
      <c r="V166" s="11">
        <f>IF(L166="","",VLOOKUP(L166,'Thong tin'!$Q$7:$R$14,2,))</f>
      </c>
    </row>
    <row r="167" spans="2:22" ht="12.75">
      <c r="B167" s="13">
        <f>IF(F167="","",MAX($B$7:B166)+1)</f>
      </c>
      <c r="F167" s="70"/>
      <c r="G167" s="71"/>
      <c r="H167" s="65"/>
      <c r="I167" s="72"/>
      <c r="J167" s="72"/>
      <c r="K167" s="13">
        <f>IF(OR('Thong tin'!$E$17="",F167=""),"",'Thong tin'!$E$17)</f>
      </c>
      <c r="L167" s="67"/>
      <c r="M167" s="72"/>
      <c r="N167" s="72"/>
      <c r="O167" s="72"/>
      <c r="P167" s="67"/>
      <c r="Q167" s="67"/>
      <c r="R167" s="72"/>
      <c r="T167" s="14" t="s">
        <v>364</v>
      </c>
      <c r="U167" s="15">
        <f>IF(V167="","",COUNTIF($V$7:V167,V167))</f>
      </c>
      <c r="V167" s="11">
        <f>IF(L167="","",VLOOKUP(L167,'Thong tin'!$Q$7:$R$14,2,))</f>
      </c>
    </row>
    <row r="168" spans="2:22" ht="12.75">
      <c r="B168" s="13">
        <f>IF(F168="","",MAX($B$7:B167)+1)</f>
      </c>
      <c r="F168" s="70"/>
      <c r="G168" s="71"/>
      <c r="H168" s="65"/>
      <c r="I168" s="72"/>
      <c r="J168" s="72"/>
      <c r="K168" s="13">
        <f>IF(OR('Thong tin'!$E$17="",F168=""),"",'Thong tin'!$E$17)</f>
      </c>
      <c r="L168" s="67"/>
      <c r="M168" s="72"/>
      <c r="N168" s="72"/>
      <c r="O168" s="72"/>
      <c r="P168" s="67"/>
      <c r="Q168" s="67"/>
      <c r="R168" s="72"/>
      <c r="T168" s="14" t="s">
        <v>365</v>
      </c>
      <c r="U168" s="15">
        <f>IF(V168="","",COUNTIF($V$7:V168,V168))</f>
      </c>
      <c r="V168" s="11">
        <f>IF(L168="","",VLOOKUP(L168,'Thong tin'!$Q$7:$R$14,2,))</f>
      </c>
    </row>
    <row r="169" spans="2:22" ht="12.75">
      <c r="B169" s="13">
        <f>IF(F169="","",MAX($B$7:B168)+1)</f>
      </c>
      <c r="F169" s="70"/>
      <c r="G169" s="71"/>
      <c r="H169" s="65"/>
      <c r="I169" s="72"/>
      <c r="J169" s="72"/>
      <c r="K169" s="13">
        <f>IF(OR('Thong tin'!$E$17="",F169=""),"",'Thong tin'!$E$17)</f>
      </c>
      <c r="L169" s="67"/>
      <c r="M169" s="72"/>
      <c r="N169" s="72"/>
      <c r="O169" s="72"/>
      <c r="P169" s="67"/>
      <c r="Q169" s="67"/>
      <c r="R169" s="72"/>
      <c r="T169" s="14" t="s">
        <v>366</v>
      </c>
      <c r="U169" s="15">
        <f>IF(V169="","",COUNTIF($V$7:V169,V169))</f>
      </c>
      <c r="V169" s="11">
        <f>IF(L169="","",VLOOKUP(L169,'Thong tin'!$Q$7:$R$14,2,))</f>
      </c>
    </row>
    <row r="170" spans="2:22" ht="12.75">
      <c r="B170" s="13">
        <f>IF(F170="","",MAX($B$7:B169)+1)</f>
      </c>
      <c r="F170" s="70"/>
      <c r="G170" s="71"/>
      <c r="H170" s="65"/>
      <c r="I170" s="72"/>
      <c r="J170" s="72"/>
      <c r="K170" s="13">
        <f>IF(OR('Thong tin'!$E$17="",F170=""),"",'Thong tin'!$E$17)</f>
      </c>
      <c r="L170" s="67"/>
      <c r="M170" s="72"/>
      <c r="N170" s="72"/>
      <c r="O170" s="72"/>
      <c r="P170" s="67"/>
      <c r="Q170" s="67"/>
      <c r="R170" s="72"/>
      <c r="T170" s="14" t="s">
        <v>367</v>
      </c>
      <c r="U170" s="15">
        <f>IF(V170="","",COUNTIF($V$7:V170,V170))</f>
      </c>
      <c r="V170" s="11">
        <f>IF(L170="","",VLOOKUP(L170,'Thong tin'!$Q$7:$R$14,2,))</f>
      </c>
    </row>
    <row r="171" spans="2:22" ht="12.75">
      <c r="B171" s="13">
        <f>IF(F171="","",MAX($B$7:B170)+1)</f>
      </c>
      <c r="F171" s="70"/>
      <c r="G171" s="71"/>
      <c r="H171" s="65"/>
      <c r="I171" s="72"/>
      <c r="J171" s="72"/>
      <c r="K171" s="13">
        <f>IF(OR('Thong tin'!$E$17="",F171=""),"",'Thong tin'!$E$17)</f>
      </c>
      <c r="L171" s="67"/>
      <c r="M171" s="72"/>
      <c r="N171" s="72"/>
      <c r="O171" s="72"/>
      <c r="P171" s="67"/>
      <c r="Q171" s="67"/>
      <c r="R171" s="72"/>
      <c r="T171" s="14" t="s">
        <v>368</v>
      </c>
      <c r="U171" s="15">
        <f>IF(V171="","",COUNTIF($V$7:V171,V171))</f>
      </c>
      <c r="V171" s="11">
        <f>IF(L171="","",VLOOKUP(L171,'Thong tin'!$Q$7:$R$14,2,))</f>
      </c>
    </row>
    <row r="172" spans="2:22" ht="12.75">
      <c r="B172" s="13">
        <f>IF(F172="","",MAX($B$7:B171)+1)</f>
      </c>
      <c r="F172" s="70"/>
      <c r="G172" s="71"/>
      <c r="H172" s="65"/>
      <c r="I172" s="72"/>
      <c r="J172" s="72"/>
      <c r="K172" s="13">
        <f>IF(OR('Thong tin'!$E$17="",F172=""),"",'Thong tin'!$E$17)</f>
      </c>
      <c r="L172" s="67"/>
      <c r="M172" s="72"/>
      <c r="N172" s="72"/>
      <c r="O172" s="72"/>
      <c r="P172" s="67"/>
      <c r="Q172" s="67"/>
      <c r="R172" s="72"/>
      <c r="T172" s="14" t="s">
        <v>369</v>
      </c>
      <c r="U172" s="15">
        <f>IF(V172="","",COUNTIF($V$7:V172,V172))</f>
      </c>
      <c r="V172" s="11">
        <f>IF(L172="","",VLOOKUP(L172,'Thong tin'!$Q$7:$R$14,2,))</f>
      </c>
    </row>
    <row r="173" spans="2:22" ht="12.75">
      <c r="B173" s="13">
        <f>IF(F173="","",MAX($B$7:B172)+1)</f>
      </c>
      <c r="F173" s="70"/>
      <c r="G173" s="71"/>
      <c r="H173" s="65"/>
      <c r="I173" s="72"/>
      <c r="J173" s="72"/>
      <c r="K173" s="13">
        <f>IF(OR('Thong tin'!$E$17="",F173=""),"",'Thong tin'!$E$17)</f>
      </c>
      <c r="L173" s="67"/>
      <c r="M173" s="72"/>
      <c r="N173" s="72"/>
      <c r="O173" s="72"/>
      <c r="P173" s="67"/>
      <c r="Q173" s="67"/>
      <c r="R173" s="72"/>
      <c r="T173" s="14" t="s">
        <v>370</v>
      </c>
      <c r="U173" s="15">
        <f>IF(V173="","",COUNTIF($V$7:V173,V173))</f>
      </c>
      <c r="V173" s="11">
        <f>IF(L173="","",VLOOKUP(L173,'Thong tin'!$Q$7:$R$14,2,))</f>
      </c>
    </row>
    <row r="174" spans="2:22" ht="12.75">
      <c r="B174" s="13">
        <f>IF(F174="","",MAX($B$7:B173)+1)</f>
      </c>
      <c r="F174" s="70"/>
      <c r="G174" s="71"/>
      <c r="H174" s="65"/>
      <c r="I174" s="72"/>
      <c r="J174" s="72"/>
      <c r="K174" s="13">
        <f>IF(OR('Thong tin'!$E$17="",F174=""),"",'Thong tin'!$E$17)</f>
      </c>
      <c r="L174" s="67"/>
      <c r="M174" s="72"/>
      <c r="N174" s="72"/>
      <c r="O174" s="72"/>
      <c r="P174" s="67"/>
      <c r="Q174" s="67"/>
      <c r="R174" s="72"/>
      <c r="T174" s="14" t="s">
        <v>371</v>
      </c>
      <c r="U174" s="15">
        <f>IF(V174="","",COUNTIF($V$7:V174,V174))</f>
      </c>
      <c r="V174" s="11">
        <f>IF(L174="","",VLOOKUP(L174,'Thong tin'!$Q$7:$R$14,2,))</f>
      </c>
    </row>
    <row r="175" spans="2:22" ht="12.75">
      <c r="B175" s="13">
        <f>IF(F175="","",MAX($B$7:B174)+1)</f>
      </c>
      <c r="F175" s="70"/>
      <c r="G175" s="71"/>
      <c r="H175" s="65"/>
      <c r="I175" s="72"/>
      <c r="J175" s="72"/>
      <c r="K175" s="13">
        <f>IF(OR('Thong tin'!$E$17="",F175=""),"",'Thong tin'!$E$17)</f>
      </c>
      <c r="L175" s="67"/>
      <c r="M175" s="72"/>
      <c r="N175" s="72"/>
      <c r="O175" s="72"/>
      <c r="P175" s="67"/>
      <c r="Q175" s="67"/>
      <c r="R175" s="72"/>
      <c r="T175" s="14" t="s">
        <v>372</v>
      </c>
      <c r="U175" s="15">
        <f>IF(V175="","",COUNTIF($V$7:V175,V175))</f>
      </c>
      <c r="V175" s="11">
        <f>IF(L175="","",VLOOKUP(L175,'Thong tin'!$Q$7:$R$14,2,))</f>
      </c>
    </row>
    <row r="176" spans="2:22" ht="12.75">
      <c r="B176" s="13">
        <f>IF(F176="","",MAX($B$7:B175)+1)</f>
      </c>
      <c r="F176" s="70"/>
      <c r="G176" s="71"/>
      <c r="H176" s="65"/>
      <c r="I176" s="72"/>
      <c r="J176" s="72"/>
      <c r="K176" s="13">
        <f>IF(OR('Thong tin'!$E$17="",F176=""),"",'Thong tin'!$E$17)</f>
      </c>
      <c r="L176" s="67"/>
      <c r="M176" s="72"/>
      <c r="N176" s="72"/>
      <c r="O176" s="72"/>
      <c r="P176" s="67"/>
      <c r="Q176" s="67"/>
      <c r="R176" s="72"/>
      <c r="T176" s="14" t="s">
        <v>373</v>
      </c>
      <c r="U176" s="15">
        <f>IF(V176="","",COUNTIF($V$7:V176,V176))</f>
      </c>
      <c r="V176" s="11">
        <f>IF(L176="","",VLOOKUP(L176,'Thong tin'!$Q$7:$R$14,2,))</f>
      </c>
    </row>
    <row r="177" spans="2:22" ht="12.75">
      <c r="B177" s="13">
        <f>IF(F177="","",MAX($B$7:B176)+1)</f>
      </c>
      <c r="F177" s="70"/>
      <c r="G177" s="71"/>
      <c r="H177" s="65"/>
      <c r="I177" s="72"/>
      <c r="J177" s="72"/>
      <c r="K177" s="13">
        <f>IF(OR('Thong tin'!$E$17="",F177=""),"",'Thong tin'!$E$17)</f>
      </c>
      <c r="L177" s="67"/>
      <c r="M177" s="72"/>
      <c r="N177" s="72"/>
      <c r="O177" s="72"/>
      <c r="P177" s="67"/>
      <c r="Q177" s="67"/>
      <c r="R177" s="72"/>
      <c r="T177" s="14" t="s">
        <v>374</v>
      </c>
      <c r="U177" s="15">
        <f>IF(V177="","",COUNTIF($V$7:V177,V177))</f>
      </c>
      <c r="V177" s="11">
        <f>IF(L177="","",VLOOKUP(L177,'Thong tin'!$Q$7:$R$14,2,))</f>
      </c>
    </row>
    <row r="178" spans="2:22" ht="12.75">
      <c r="B178" s="13">
        <f>IF(F178="","",MAX($B$7:B177)+1)</f>
      </c>
      <c r="F178" s="70"/>
      <c r="G178" s="71"/>
      <c r="H178" s="65"/>
      <c r="I178" s="72"/>
      <c r="J178" s="72"/>
      <c r="K178" s="13">
        <f>IF(OR('Thong tin'!$E$17="",F178=""),"",'Thong tin'!$E$17)</f>
      </c>
      <c r="L178" s="67"/>
      <c r="M178" s="72"/>
      <c r="N178" s="72"/>
      <c r="O178" s="72"/>
      <c r="P178" s="67"/>
      <c r="Q178" s="67"/>
      <c r="R178" s="72"/>
      <c r="T178" s="14" t="s">
        <v>375</v>
      </c>
      <c r="U178" s="15">
        <f>IF(V178="","",COUNTIF($V$7:V178,V178))</f>
      </c>
      <c r="V178" s="11">
        <f>IF(L178="","",VLOOKUP(L178,'Thong tin'!$Q$7:$R$14,2,))</f>
      </c>
    </row>
    <row r="179" spans="2:22" ht="12.75">
      <c r="B179" s="13">
        <f>IF(F179="","",MAX($B$7:B178)+1)</f>
      </c>
      <c r="F179" s="70"/>
      <c r="G179" s="71"/>
      <c r="H179" s="65"/>
      <c r="I179" s="72"/>
      <c r="J179" s="72"/>
      <c r="K179" s="13">
        <f>IF(OR('Thong tin'!$E$17="",F179=""),"",'Thong tin'!$E$17)</f>
      </c>
      <c r="L179" s="67"/>
      <c r="M179" s="72"/>
      <c r="N179" s="72"/>
      <c r="O179" s="72"/>
      <c r="P179" s="67"/>
      <c r="Q179" s="67"/>
      <c r="R179" s="72"/>
      <c r="T179" s="14" t="s">
        <v>376</v>
      </c>
      <c r="U179" s="15">
        <f>IF(V179="","",COUNTIF($V$7:V179,V179))</f>
      </c>
      <c r="V179" s="11">
        <f>IF(L179="","",VLOOKUP(L179,'Thong tin'!$Q$7:$R$14,2,))</f>
      </c>
    </row>
    <row r="180" spans="2:22" ht="12.75">
      <c r="B180" s="13">
        <f>IF(F180="","",MAX($B$7:B179)+1)</f>
      </c>
      <c r="F180" s="70"/>
      <c r="G180" s="71"/>
      <c r="H180" s="65"/>
      <c r="I180" s="72"/>
      <c r="J180" s="72"/>
      <c r="K180" s="13">
        <f>IF(OR('Thong tin'!$E$17="",F180=""),"",'Thong tin'!$E$17)</f>
      </c>
      <c r="L180" s="67"/>
      <c r="M180" s="72"/>
      <c r="N180" s="72"/>
      <c r="O180" s="72"/>
      <c r="P180" s="67"/>
      <c r="Q180" s="67"/>
      <c r="R180" s="72"/>
      <c r="T180" s="14" t="s">
        <v>377</v>
      </c>
      <c r="U180" s="15">
        <f>IF(V180="","",COUNTIF($V$7:V180,V180))</f>
      </c>
      <c r="V180" s="11">
        <f>IF(L180="","",VLOOKUP(L180,'Thong tin'!$Q$7:$R$14,2,))</f>
      </c>
    </row>
    <row r="181" spans="2:22" ht="12.75">
      <c r="B181" s="13">
        <f>IF(F181="","",MAX($B$7:B180)+1)</f>
      </c>
      <c r="F181" s="70"/>
      <c r="G181" s="71"/>
      <c r="H181" s="65"/>
      <c r="I181" s="72"/>
      <c r="J181" s="72"/>
      <c r="K181" s="13">
        <f>IF(OR('Thong tin'!$E$17="",F181=""),"",'Thong tin'!$E$17)</f>
      </c>
      <c r="L181" s="67"/>
      <c r="M181" s="72"/>
      <c r="N181" s="72"/>
      <c r="O181" s="72"/>
      <c r="P181" s="67"/>
      <c r="Q181" s="67"/>
      <c r="R181" s="72"/>
      <c r="T181" s="14" t="s">
        <v>378</v>
      </c>
      <c r="U181" s="15">
        <f>IF(V181="","",COUNTIF($V$7:V181,V181))</f>
      </c>
      <c r="V181" s="11">
        <f>IF(L181="","",VLOOKUP(L181,'Thong tin'!$Q$7:$R$14,2,))</f>
      </c>
    </row>
    <row r="182" spans="2:22" ht="12.75">
      <c r="B182" s="13">
        <f>IF(F182="","",MAX($B$7:B181)+1)</f>
      </c>
      <c r="F182" s="70"/>
      <c r="G182" s="71"/>
      <c r="H182" s="65"/>
      <c r="I182" s="72"/>
      <c r="J182" s="72"/>
      <c r="K182" s="13">
        <f>IF(OR('Thong tin'!$E$17="",F182=""),"",'Thong tin'!$E$17)</f>
      </c>
      <c r="L182" s="67"/>
      <c r="M182" s="72"/>
      <c r="N182" s="72"/>
      <c r="O182" s="72"/>
      <c r="P182" s="67"/>
      <c r="Q182" s="67"/>
      <c r="R182" s="72"/>
      <c r="T182" s="14" t="s">
        <v>379</v>
      </c>
      <c r="U182" s="15">
        <f>IF(V182="","",COUNTIF($V$7:V182,V182))</f>
      </c>
      <c r="V182" s="11">
        <f>IF(L182="","",VLOOKUP(L182,'Thong tin'!$Q$7:$R$14,2,))</f>
      </c>
    </row>
    <row r="183" spans="2:22" ht="12.75">
      <c r="B183" s="13">
        <f>IF(F183="","",MAX($B$7:B182)+1)</f>
      </c>
      <c r="F183" s="70"/>
      <c r="G183" s="71"/>
      <c r="H183" s="65"/>
      <c r="I183" s="72"/>
      <c r="J183" s="72"/>
      <c r="K183" s="13">
        <f>IF(OR('Thong tin'!$E$17="",F183=""),"",'Thong tin'!$E$17)</f>
      </c>
      <c r="L183" s="67"/>
      <c r="M183" s="72"/>
      <c r="N183" s="72"/>
      <c r="O183" s="72"/>
      <c r="P183" s="67"/>
      <c r="Q183" s="67"/>
      <c r="R183" s="72"/>
      <c r="T183" s="14" t="s">
        <v>380</v>
      </c>
      <c r="U183" s="15">
        <f>IF(V183="","",COUNTIF($V$7:V183,V183))</f>
      </c>
      <c r="V183" s="11">
        <f>IF(L183="","",VLOOKUP(L183,'Thong tin'!$Q$7:$R$14,2,))</f>
      </c>
    </row>
    <row r="184" spans="2:22" ht="12.75">
      <c r="B184" s="13">
        <f>IF(F184="","",MAX($B$7:B183)+1)</f>
      </c>
      <c r="F184" s="70"/>
      <c r="G184" s="71"/>
      <c r="H184" s="65"/>
      <c r="I184" s="72"/>
      <c r="J184" s="72"/>
      <c r="K184" s="13">
        <f>IF(OR('Thong tin'!$E$17="",F184=""),"",'Thong tin'!$E$17)</f>
      </c>
      <c r="L184" s="67"/>
      <c r="M184" s="72"/>
      <c r="N184" s="72"/>
      <c r="O184" s="72"/>
      <c r="P184" s="67"/>
      <c r="Q184" s="67"/>
      <c r="R184" s="72"/>
      <c r="T184" s="14" t="s">
        <v>381</v>
      </c>
      <c r="U184" s="15">
        <f>IF(V184="","",COUNTIF($V$7:V184,V184))</f>
      </c>
      <c r="V184" s="11">
        <f>IF(L184="","",VLOOKUP(L184,'Thong tin'!$Q$7:$R$14,2,))</f>
      </c>
    </row>
    <row r="185" spans="2:22" ht="12.75">
      <c r="B185" s="13">
        <f>IF(F185="","",MAX($B$7:B184)+1)</f>
      </c>
      <c r="F185" s="70"/>
      <c r="G185" s="71"/>
      <c r="H185" s="65"/>
      <c r="I185" s="72"/>
      <c r="J185" s="72"/>
      <c r="K185" s="13">
        <f>IF(OR('Thong tin'!$E$17="",F185=""),"",'Thong tin'!$E$17)</f>
      </c>
      <c r="L185" s="67"/>
      <c r="M185" s="72"/>
      <c r="N185" s="72"/>
      <c r="O185" s="72"/>
      <c r="P185" s="67"/>
      <c r="Q185" s="67"/>
      <c r="R185" s="72"/>
      <c r="T185" s="14" t="s">
        <v>382</v>
      </c>
      <c r="U185" s="15">
        <f>IF(V185="","",COUNTIF($V$7:V185,V185))</f>
      </c>
      <c r="V185" s="11">
        <f>IF(L185="","",VLOOKUP(L185,'Thong tin'!$Q$7:$R$14,2,))</f>
      </c>
    </row>
    <row r="186" spans="2:22" ht="12.75">
      <c r="B186" s="13">
        <f>IF(F186="","",MAX($B$7:B185)+1)</f>
      </c>
      <c r="F186" s="70"/>
      <c r="G186" s="71"/>
      <c r="H186" s="65"/>
      <c r="I186" s="72"/>
      <c r="J186" s="72"/>
      <c r="K186" s="13">
        <f>IF(OR('Thong tin'!$E$17="",F186=""),"",'Thong tin'!$E$17)</f>
      </c>
      <c r="L186" s="67"/>
      <c r="M186" s="72"/>
      <c r="N186" s="72"/>
      <c r="O186" s="72"/>
      <c r="P186" s="67"/>
      <c r="Q186" s="67"/>
      <c r="R186" s="72"/>
      <c r="T186" s="14" t="s">
        <v>383</v>
      </c>
      <c r="U186" s="15">
        <f>IF(V186="","",COUNTIF($V$7:V186,V186))</f>
      </c>
      <c r="V186" s="11">
        <f>IF(L186="","",VLOOKUP(L186,'Thong tin'!$Q$7:$R$14,2,))</f>
      </c>
    </row>
    <row r="187" spans="2:22" ht="12.75">
      <c r="B187" s="13">
        <f>IF(F187="","",MAX($B$7:B186)+1)</f>
      </c>
      <c r="F187" s="70"/>
      <c r="G187" s="71"/>
      <c r="H187" s="65"/>
      <c r="I187" s="72"/>
      <c r="J187" s="72"/>
      <c r="K187" s="13">
        <f>IF(OR('Thong tin'!$E$17="",F187=""),"",'Thong tin'!$E$17)</f>
      </c>
      <c r="L187" s="67"/>
      <c r="M187" s="72"/>
      <c r="N187" s="72"/>
      <c r="O187" s="72"/>
      <c r="P187" s="67"/>
      <c r="Q187" s="67"/>
      <c r="R187" s="72"/>
      <c r="T187" s="14" t="s">
        <v>384</v>
      </c>
      <c r="U187" s="15">
        <f>IF(V187="","",COUNTIF($V$7:V187,V187))</f>
      </c>
      <c r="V187" s="11">
        <f>IF(L187="","",VLOOKUP(L187,'Thong tin'!$Q$7:$R$14,2,))</f>
      </c>
    </row>
    <row r="188" spans="2:22" ht="12.75">
      <c r="B188" s="13">
        <f>IF(F188="","",MAX($B$7:B187)+1)</f>
      </c>
      <c r="F188" s="70"/>
      <c r="G188" s="71"/>
      <c r="H188" s="65"/>
      <c r="I188" s="72"/>
      <c r="J188" s="72"/>
      <c r="K188" s="13">
        <f>IF(OR('Thong tin'!$E$17="",F188=""),"",'Thong tin'!$E$17)</f>
      </c>
      <c r="L188" s="67"/>
      <c r="M188" s="72"/>
      <c r="N188" s="72"/>
      <c r="O188" s="72"/>
      <c r="P188" s="67"/>
      <c r="Q188" s="67"/>
      <c r="R188" s="72"/>
      <c r="T188" s="14" t="s">
        <v>385</v>
      </c>
      <c r="U188" s="15">
        <f>IF(V188="","",COUNTIF($V$7:V188,V188))</f>
      </c>
      <c r="V188" s="11">
        <f>IF(L188="","",VLOOKUP(L188,'Thong tin'!$Q$7:$R$14,2,))</f>
      </c>
    </row>
    <row r="189" spans="2:22" ht="12.75">
      <c r="B189" s="13">
        <f>IF(F189="","",MAX($B$7:B188)+1)</f>
      </c>
      <c r="F189" s="70"/>
      <c r="G189" s="71"/>
      <c r="H189" s="65"/>
      <c r="I189" s="72"/>
      <c r="J189" s="72"/>
      <c r="K189" s="13">
        <f>IF(OR('Thong tin'!$E$17="",F189=""),"",'Thong tin'!$E$17)</f>
      </c>
      <c r="L189" s="67"/>
      <c r="M189" s="72"/>
      <c r="N189" s="72"/>
      <c r="O189" s="72"/>
      <c r="P189" s="67"/>
      <c r="Q189" s="67"/>
      <c r="R189" s="72"/>
      <c r="T189" s="14" t="s">
        <v>386</v>
      </c>
      <c r="U189" s="15">
        <f>IF(V189="","",COUNTIF($V$7:V189,V189))</f>
      </c>
      <c r="V189" s="11">
        <f>IF(L189="","",VLOOKUP(L189,'Thong tin'!$Q$7:$R$14,2,))</f>
      </c>
    </row>
    <row r="190" spans="2:22" ht="12.75">
      <c r="B190" s="13">
        <f>IF(F190="","",MAX($B$7:B189)+1)</f>
      </c>
      <c r="F190" s="70"/>
      <c r="G190" s="71"/>
      <c r="H190" s="65"/>
      <c r="I190" s="72"/>
      <c r="J190" s="72"/>
      <c r="K190" s="13">
        <f>IF(OR('Thong tin'!$E$17="",F190=""),"",'Thong tin'!$E$17)</f>
      </c>
      <c r="L190" s="67"/>
      <c r="M190" s="72"/>
      <c r="N190" s="72"/>
      <c r="O190" s="72"/>
      <c r="P190" s="67"/>
      <c r="Q190" s="67"/>
      <c r="R190" s="72"/>
      <c r="T190" s="14" t="s">
        <v>387</v>
      </c>
      <c r="U190" s="15">
        <f>IF(V190="","",COUNTIF($V$7:V190,V190))</f>
      </c>
      <c r="V190" s="11">
        <f>IF(L190="","",VLOOKUP(L190,'Thong tin'!$Q$7:$R$14,2,))</f>
      </c>
    </row>
    <row r="191" spans="2:22" ht="12.75">
      <c r="B191" s="13">
        <f>IF(F191="","",MAX($B$7:B190)+1)</f>
      </c>
      <c r="F191" s="70"/>
      <c r="G191" s="71"/>
      <c r="H191" s="65"/>
      <c r="I191" s="72"/>
      <c r="J191" s="72"/>
      <c r="K191" s="13">
        <f>IF(OR('Thong tin'!$E$17="",F191=""),"",'Thong tin'!$E$17)</f>
      </c>
      <c r="L191" s="67"/>
      <c r="M191" s="72"/>
      <c r="N191" s="72"/>
      <c r="O191" s="72"/>
      <c r="P191" s="67"/>
      <c r="Q191" s="67"/>
      <c r="R191" s="72"/>
      <c r="T191" s="14" t="s">
        <v>388</v>
      </c>
      <c r="U191" s="15">
        <f>IF(V191="","",COUNTIF($V$7:V191,V191))</f>
      </c>
      <c r="V191" s="11">
        <f>IF(L191="","",VLOOKUP(L191,'Thong tin'!$Q$7:$R$14,2,))</f>
      </c>
    </row>
    <row r="192" spans="2:22" ht="12.75">
      <c r="B192" s="13">
        <f>IF(F192="","",MAX($B$7:B191)+1)</f>
      </c>
      <c r="F192" s="70"/>
      <c r="G192" s="71"/>
      <c r="H192" s="65"/>
      <c r="I192" s="72"/>
      <c r="J192" s="72"/>
      <c r="K192" s="13">
        <f>IF(OR('Thong tin'!$E$17="",F192=""),"",'Thong tin'!$E$17)</f>
      </c>
      <c r="L192" s="67"/>
      <c r="M192" s="72"/>
      <c r="N192" s="72"/>
      <c r="O192" s="72"/>
      <c r="P192" s="67"/>
      <c r="Q192" s="67"/>
      <c r="R192" s="72"/>
      <c r="T192" s="14" t="s">
        <v>389</v>
      </c>
      <c r="U192" s="15">
        <f>IF(V192="","",COUNTIF($V$7:V192,V192))</f>
      </c>
      <c r="V192" s="11">
        <f>IF(L192="","",VLOOKUP(L192,'Thong tin'!$Q$7:$R$14,2,))</f>
      </c>
    </row>
    <row r="193" spans="2:22" ht="12.75">
      <c r="B193" s="13">
        <f>IF(F193="","",MAX($B$7:B192)+1)</f>
      </c>
      <c r="F193" s="70"/>
      <c r="G193" s="71"/>
      <c r="H193" s="65"/>
      <c r="I193" s="72"/>
      <c r="J193" s="72"/>
      <c r="K193" s="13">
        <f>IF(OR('Thong tin'!$E$17="",F193=""),"",'Thong tin'!$E$17)</f>
      </c>
      <c r="L193" s="67"/>
      <c r="M193" s="72"/>
      <c r="N193" s="72"/>
      <c r="O193" s="72"/>
      <c r="P193" s="67"/>
      <c r="Q193" s="67"/>
      <c r="R193" s="72"/>
      <c r="T193" s="14" t="s">
        <v>390</v>
      </c>
      <c r="U193" s="15">
        <f>IF(V193="","",COUNTIF($V$7:V193,V193))</f>
      </c>
      <c r="V193" s="11">
        <f>IF(L193="","",VLOOKUP(L193,'Thong tin'!$Q$7:$R$14,2,))</f>
      </c>
    </row>
    <row r="194" spans="2:22" ht="12.75">
      <c r="B194" s="13">
        <f>IF(F194="","",MAX($B$7:B193)+1)</f>
      </c>
      <c r="F194" s="70"/>
      <c r="G194" s="71"/>
      <c r="H194" s="65"/>
      <c r="I194" s="72"/>
      <c r="J194" s="72"/>
      <c r="K194" s="13">
        <f>IF(OR('Thong tin'!$E$17="",F194=""),"",'Thong tin'!$E$17)</f>
      </c>
      <c r="L194" s="67"/>
      <c r="M194" s="72"/>
      <c r="N194" s="72"/>
      <c r="O194" s="72"/>
      <c r="P194" s="67"/>
      <c r="Q194" s="67"/>
      <c r="R194" s="72"/>
      <c r="T194" s="14" t="s">
        <v>391</v>
      </c>
      <c r="U194" s="15">
        <f>IF(V194="","",COUNTIF($V$7:V194,V194))</f>
      </c>
      <c r="V194" s="11">
        <f>IF(L194="","",VLOOKUP(L194,'Thong tin'!$Q$7:$R$14,2,))</f>
      </c>
    </row>
    <row r="195" spans="2:22" ht="12.75">
      <c r="B195" s="13">
        <f>IF(F195="","",MAX($B$7:B194)+1)</f>
      </c>
      <c r="F195" s="70"/>
      <c r="G195" s="71"/>
      <c r="H195" s="65"/>
      <c r="I195" s="72"/>
      <c r="J195" s="72"/>
      <c r="K195" s="13">
        <f>IF(OR('Thong tin'!$E$17="",F195=""),"",'Thong tin'!$E$17)</f>
      </c>
      <c r="L195" s="67"/>
      <c r="M195" s="72"/>
      <c r="N195" s="72"/>
      <c r="O195" s="72"/>
      <c r="P195" s="67"/>
      <c r="Q195" s="67"/>
      <c r="R195" s="72"/>
      <c r="T195" s="14" t="s">
        <v>392</v>
      </c>
      <c r="U195" s="15">
        <f>IF(V195="","",COUNTIF($V$7:V195,V195))</f>
      </c>
      <c r="V195" s="11">
        <f>IF(L195="","",VLOOKUP(L195,'Thong tin'!$Q$7:$R$14,2,))</f>
      </c>
    </row>
    <row r="196" spans="2:22" ht="12.75">
      <c r="B196" s="13">
        <f>IF(F196="","",MAX($B$7:B195)+1)</f>
      </c>
      <c r="F196" s="70"/>
      <c r="G196" s="71"/>
      <c r="H196" s="65"/>
      <c r="I196" s="72"/>
      <c r="J196" s="72"/>
      <c r="K196" s="13">
        <f>IF(OR('Thong tin'!$E$17="",F196=""),"",'Thong tin'!$E$17)</f>
      </c>
      <c r="L196" s="67"/>
      <c r="M196" s="72"/>
      <c r="N196" s="72"/>
      <c r="O196" s="72"/>
      <c r="P196" s="67"/>
      <c r="Q196" s="67"/>
      <c r="R196" s="72"/>
      <c r="T196" s="14" t="s">
        <v>393</v>
      </c>
      <c r="U196" s="15">
        <f>IF(V196="","",COUNTIF($V$7:V196,V196))</f>
      </c>
      <c r="V196" s="11">
        <f>IF(L196="","",VLOOKUP(L196,'Thong tin'!$Q$7:$R$14,2,))</f>
      </c>
    </row>
    <row r="197" spans="2:22" ht="12.75">
      <c r="B197" s="13">
        <f>IF(F197="","",MAX($B$7:B196)+1)</f>
      </c>
      <c r="F197" s="70"/>
      <c r="G197" s="71"/>
      <c r="H197" s="65"/>
      <c r="I197" s="72"/>
      <c r="J197" s="72"/>
      <c r="K197" s="13">
        <f>IF(OR('Thong tin'!$E$17="",F197=""),"",'Thong tin'!$E$17)</f>
      </c>
      <c r="L197" s="67"/>
      <c r="M197" s="72"/>
      <c r="N197" s="72"/>
      <c r="O197" s="72"/>
      <c r="P197" s="67"/>
      <c r="Q197" s="67"/>
      <c r="R197" s="72"/>
      <c r="T197" s="14" t="s">
        <v>394</v>
      </c>
      <c r="U197" s="15">
        <f>IF(V197="","",COUNTIF($V$7:V197,V197))</f>
      </c>
      <c r="V197" s="11">
        <f>IF(L197="","",VLOOKUP(L197,'Thong tin'!$Q$7:$R$14,2,))</f>
      </c>
    </row>
    <row r="198" spans="2:22" ht="12.75">
      <c r="B198" s="13">
        <f>IF(F198="","",MAX($B$7:B197)+1)</f>
      </c>
      <c r="F198" s="70"/>
      <c r="G198" s="71"/>
      <c r="H198" s="65"/>
      <c r="I198" s="72"/>
      <c r="J198" s="72"/>
      <c r="K198" s="13">
        <f>IF(OR('Thong tin'!$E$17="",F198=""),"",'Thong tin'!$E$17)</f>
      </c>
      <c r="L198" s="67"/>
      <c r="M198" s="72"/>
      <c r="N198" s="72"/>
      <c r="O198" s="72"/>
      <c r="P198" s="67"/>
      <c r="Q198" s="67"/>
      <c r="R198" s="72"/>
      <c r="T198" s="14" t="s">
        <v>395</v>
      </c>
      <c r="U198" s="15">
        <f>IF(V198="","",COUNTIF($V$7:V198,V198))</f>
      </c>
      <c r="V198" s="11">
        <f>IF(L198="","",VLOOKUP(L198,'Thong tin'!$Q$7:$R$14,2,))</f>
      </c>
    </row>
    <row r="199" spans="2:22" ht="12.75">
      <c r="B199" s="13">
        <f>IF(F199="","",MAX($B$7:B198)+1)</f>
      </c>
      <c r="F199" s="70"/>
      <c r="G199" s="71"/>
      <c r="H199" s="65"/>
      <c r="I199" s="72"/>
      <c r="J199" s="72"/>
      <c r="K199" s="13">
        <f>IF(OR('Thong tin'!$E$17="",F199=""),"",'Thong tin'!$E$17)</f>
      </c>
      <c r="L199" s="67"/>
      <c r="M199" s="72"/>
      <c r="N199" s="72"/>
      <c r="O199" s="72"/>
      <c r="P199" s="67"/>
      <c r="Q199" s="67"/>
      <c r="R199" s="72"/>
      <c r="T199" s="14" t="s">
        <v>396</v>
      </c>
      <c r="U199" s="15">
        <f>IF(V199="","",COUNTIF($V$7:V199,V199))</f>
      </c>
      <c r="V199" s="11">
        <f>IF(L199="","",VLOOKUP(L199,'Thong tin'!$Q$7:$R$14,2,))</f>
      </c>
    </row>
    <row r="200" spans="2:22" ht="12.75">
      <c r="B200" s="13">
        <f>IF(F200="","",MAX($B$7:B199)+1)</f>
      </c>
      <c r="F200" s="70"/>
      <c r="G200" s="71"/>
      <c r="H200" s="65"/>
      <c r="I200" s="72"/>
      <c r="J200" s="72"/>
      <c r="K200" s="13">
        <f>IF(OR('Thong tin'!$E$17="",F200=""),"",'Thong tin'!$E$17)</f>
      </c>
      <c r="L200" s="67"/>
      <c r="M200" s="72"/>
      <c r="N200" s="72"/>
      <c r="O200" s="72"/>
      <c r="P200" s="67"/>
      <c r="Q200" s="67"/>
      <c r="R200" s="72"/>
      <c r="T200" s="14" t="s">
        <v>397</v>
      </c>
      <c r="U200" s="15">
        <f>IF(V200="","",COUNTIF($V$7:V200,V200))</f>
      </c>
      <c r="V200" s="11">
        <f>IF(L200="","",VLOOKUP(L200,'Thong tin'!$Q$7:$R$14,2,))</f>
      </c>
    </row>
    <row r="201" spans="2:22" ht="12.75">
      <c r="B201" s="13">
        <f>IF(F201="","",MAX($B$7:B200)+1)</f>
      </c>
      <c r="F201" s="70"/>
      <c r="G201" s="71"/>
      <c r="H201" s="65"/>
      <c r="I201" s="72"/>
      <c r="J201" s="72"/>
      <c r="K201" s="13">
        <f>IF(OR('Thong tin'!$E$17="",F201=""),"",'Thong tin'!$E$17)</f>
      </c>
      <c r="L201" s="67"/>
      <c r="M201" s="72"/>
      <c r="N201" s="72"/>
      <c r="O201" s="72"/>
      <c r="P201" s="67"/>
      <c r="Q201" s="67"/>
      <c r="R201" s="72"/>
      <c r="T201" s="14" t="s">
        <v>398</v>
      </c>
      <c r="U201" s="15">
        <f>IF(V201="","",COUNTIF($V$7:V201,V201))</f>
      </c>
      <c r="V201" s="11">
        <f>IF(L201="","",VLOOKUP(L201,'Thong tin'!$Q$7:$R$14,2,))</f>
      </c>
    </row>
    <row r="202" spans="2:22" ht="12.75">
      <c r="B202" s="13">
        <f>IF(F202="","",MAX($B$7:B201)+1)</f>
      </c>
      <c r="F202" s="70"/>
      <c r="G202" s="71"/>
      <c r="H202" s="65"/>
      <c r="I202" s="72"/>
      <c r="J202" s="72"/>
      <c r="K202" s="13">
        <f>IF(OR('Thong tin'!$E$17="",F202=""),"",'Thong tin'!$E$17)</f>
      </c>
      <c r="L202" s="67"/>
      <c r="M202" s="72"/>
      <c r="N202" s="72"/>
      <c r="O202" s="72"/>
      <c r="P202" s="67"/>
      <c r="Q202" s="67"/>
      <c r="R202" s="72"/>
      <c r="T202" s="14" t="s">
        <v>399</v>
      </c>
      <c r="U202" s="15">
        <f>IF(V202="","",COUNTIF($V$7:V202,V202))</f>
      </c>
      <c r="V202" s="11">
        <f>IF(L202="","",VLOOKUP(L202,'Thong tin'!$Q$7:$R$14,2,))</f>
      </c>
    </row>
    <row r="203" spans="2:22" ht="12.75">
      <c r="B203" s="13">
        <f>IF(F203="","",MAX($B$7:B202)+1)</f>
      </c>
      <c r="F203" s="70"/>
      <c r="G203" s="71"/>
      <c r="H203" s="65"/>
      <c r="I203" s="72"/>
      <c r="J203" s="72"/>
      <c r="K203" s="13">
        <f>IF(OR('Thong tin'!$E$17="",F203=""),"",'Thong tin'!$E$17)</f>
      </c>
      <c r="L203" s="67"/>
      <c r="M203" s="72"/>
      <c r="N203" s="72"/>
      <c r="O203" s="72"/>
      <c r="P203" s="67"/>
      <c r="Q203" s="67"/>
      <c r="R203" s="72"/>
      <c r="T203" s="14" t="s">
        <v>400</v>
      </c>
      <c r="U203" s="15">
        <f>IF(V203="","",COUNTIF($V$7:V203,V203))</f>
      </c>
      <c r="V203" s="11">
        <f>IF(L203="","",VLOOKUP(L203,'Thong tin'!$Q$7:$R$14,2,))</f>
      </c>
    </row>
    <row r="204" spans="2:22" ht="12.75">
      <c r="B204" s="13">
        <f>IF(F204="","",MAX($B$7:B203)+1)</f>
      </c>
      <c r="F204" s="70"/>
      <c r="G204" s="71"/>
      <c r="H204" s="65"/>
      <c r="I204" s="72"/>
      <c r="J204" s="72"/>
      <c r="K204" s="13">
        <f>IF(OR('Thong tin'!$E$17="",F204=""),"",'Thong tin'!$E$17)</f>
      </c>
      <c r="L204" s="67"/>
      <c r="M204" s="72"/>
      <c r="N204" s="72"/>
      <c r="O204" s="72"/>
      <c r="P204" s="67"/>
      <c r="Q204" s="67"/>
      <c r="R204" s="72"/>
      <c r="T204" s="14" t="s">
        <v>401</v>
      </c>
      <c r="U204" s="15">
        <f>IF(V204="","",COUNTIF($V$7:V204,V204))</f>
      </c>
      <c r="V204" s="11">
        <f>IF(L204="","",VLOOKUP(L204,'Thong tin'!$Q$7:$R$14,2,))</f>
      </c>
    </row>
    <row r="205" spans="2:22" ht="12.75">
      <c r="B205" s="13">
        <f>IF(F205="","",MAX($B$7:B204)+1)</f>
      </c>
      <c r="F205" s="70"/>
      <c r="G205" s="71"/>
      <c r="H205" s="65"/>
      <c r="I205" s="72"/>
      <c r="J205" s="72"/>
      <c r="K205" s="13">
        <f>IF(OR('Thong tin'!$E$17="",F205=""),"",'Thong tin'!$E$17)</f>
      </c>
      <c r="L205" s="67"/>
      <c r="M205" s="72"/>
      <c r="N205" s="72"/>
      <c r="O205" s="72"/>
      <c r="P205" s="67"/>
      <c r="Q205" s="67"/>
      <c r="R205" s="72"/>
      <c r="T205" s="14" t="s">
        <v>402</v>
      </c>
      <c r="U205" s="15">
        <f>IF(V205="","",COUNTIF($V$7:V205,V205))</f>
      </c>
      <c r="V205" s="11">
        <f>IF(L205="","",VLOOKUP(L205,'Thong tin'!$Q$7:$R$14,2,))</f>
      </c>
    </row>
    <row r="206" spans="2:22" ht="12.75">
      <c r="B206" s="13">
        <f>IF(F206="","",MAX($B$7:B205)+1)</f>
      </c>
      <c r="F206" s="70"/>
      <c r="G206" s="71"/>
      <c r="H206" s="65"/>
      <c r="I206" s="72"/>
      <c r="J206" s="72"/>
      <c r="K206" s="13">
        <f>IF(OR('Thong tin'!$E$17="",F206=""),"",'Thong tin'!$E$17)</f>
      </c>
      <c r="L206" s="67"/>
      <c r="M206" s="72"/>
      <c r="N206" s="72"/>
      <c r="O206" s="72"/>
      <c r="P206" s="67"/>
      <c r="Q206" s="67"/>
      <c r="R206" s="72"/>
      <c r="T206" s="14" t="s">
        <v>403</v>
      </c>
      <c r="U206" s="15">
        <f>IF(V206="","",COUNTIF($V$7:V206,V206))</f>
      </c>
      <c r="V206" s="11">
        <f>IF(L206="","",VLOOKUP(L206,'Thong tin'!$Q$7:$R$14,2,))</f>
      </c>
    </row>
    <row r="207" spans="2:22" ht="12.75">
      <c r="B207" s="13">
        <f>IF(F207="","",MAX($B$7:B206)+1)</f>
      </c>
      <c r="F207" s="70"/>
      <c r="G207" s="71"/>
      <c r="H207" s="65"/>
      <c r="I207" s="72"/>
      <c r="J207" s="72"/>
      <c r="K207" s="13">
        <f>IF(OR('Thong tin'!$E$17="",F207=""),"",'Thong tin'!$E$17)</f>
      </c>
      <c r="L207" s="67"/>
      <c r="M207" s="72"/>
      <c r="N207" s="72"/>
      <c r="O207" s="72"/>
      <c r="P207" s="67"/>
      <c r="Q207" s="67"/>
      <c r="R207" s="72"/>
      <c r="T207" s="14" t="s">
        <v>404</v>
      </c>
      <c r="U207" s="15">
        <f>IF(V207="","",COUNTIF($V$7:V207,V207))</f>
      </c>
      <c r="V207" s="11">
        <f>IF(L207="","",VLOOKUP(L207,'Thong tin'!$Q$7:$R$14,2,))</f>
      </c>
    </row>
    <row r="208" spans="2:22" ht="12.75">
      <c r="B208" s="13">
        <f>IF(F208="","",MAX($B$7:B207)+1)</f>
      </c>
      <c r="F208" s="70"/>
      <c r="G208" s="71"/>
      <c r="H208" s="65"/>
      <c r="I208" s="72"/>
      <c r="J208" s="72"/>
      <c r="K208" s="13">
        <f>IF(OR('Thong tin'!$E$17="",F208=""),"",'Thong tin'!$E$17)</f>
      </c>
      <c r="L208" s="67"/>
      <c r="M208" s="72"/>
      <c r="N208" s="72"/>
      <c r="O208" s="72"/>
      <c r="P208" s="67"/>
      <c r="Q208" s="67"/>
      <c r="R208" s="72"/>
      <c r="T208" s="14" t="s">
        <v>405</v>
      </c>
      <c r="U208" s="15">
        <f>IF(V208="","",COUNTIF($V$7:V208,V208))</f>
      </c>
      <c r="V208" s="11">
        <f>IF(L208="","",VLOOKUP(L208,'Thong tin'!$Q$7:$R$14,2,))</f>
      </c>
    </row>
    <row r="209" spans="2:22" ht="12.75">
      <c r="B209" s="13">
        <f>IF(F209="","",MAX($B$7:B208)+1)</f>
      </c>
      <c r="F209" s="70"/>
      <c r="G209" s="71"/>
      <c r="H209" s="65"/>
      <c r="I209" s="72"/>
      <c r="J209" s="72"/>
      <c r="K209" s="13">
        <f>IF(OR('Thong tin'!$E$17="",F209=""),"",'Thong tin'!$E$17)</f>
      </c>
      <c r="L209" s="67"/>
      <c r="M209" s="72"/>
      <c r="N209" s="72"/>
      <c r="O209" s="72"/>
      <c r="P209" s="67"/>
      <c r="Q209" s="67"/>
      <c r="R209" s="72"/>
      <c r="T209" s="14" t="s">
        <v>406</v>
      </c>
      <c r="U209" s="15">
        <f>IF(V209="","",COUNTIF($V$7:V209,V209))</f>
      </c>
      <c r="V209" s="11">
        <f>IF(L209="","",VLOOKUP(L209,'Thong tin'!$Q$7:$R$14,2,))</f>
      </c>
    </row>
    <row r="210" spans="2:22" ht="12.75">
      <c r="B210" s="13">
        <f>IF(F210="","",MAX($B$7:B209)+1)</f>
      </c>
      <c r="F210" s="70"/>
      <c r="G210" s="71"/>
      <c r="H210" s="65"/>
      <c r="I210" s="72"/>
      <c r="J210" s="72"/>
      <c r="K210" s="13">
        <f>IF(OR('Thong tin'!$E$17="",F210=""),"",'Thong tin'!$E$17)</f>
      </c>
      <c r="L210" s="67"/>
      <c r="M210" s="72"/>
      <c r="N210" s="72"/>
      <c r="O210" s="72"/>
      <c r="P210" s="67"/>
      <c r="Q210" s="67"/>
      <c r="R210" s="72"/>
      <c r="T210" s="14" t="s">
        <v>407</v>
      </c>
      <c r="U210" s="15">
        <f>IF(V210="","",COUNTIF($V$7:V210,V210))</f>
      </c>
      <c r="V210" s="11">
        <f>IF(L210="","",VLOOKUP(L210,'Thong tin'!$Q$7:$R$14,2,))</f>
      </c>
    </row>
    <row r="211" spans="2:22" ht="12.75">
      <c r="B211" s="13">
        <f>IF(F211="","",MAX($B$7:B210)+1)</f>
      </c>
      <c r="F211" s="70"/>
      <c r="G211" s="71"/>
      <c r="H211" s="65"/>
      <c r="I211" s="72"/>
      <c r="J211" s="72"/>
      <c r="K211" s="13">
        <f>IF(OR('Thong tin'!$E$17="",F211=""),"",'Thong tin'!$E$17)</f>
      </c>
      <c r="L211" s="67"/>
      <c r="M211" s="72"/>
      <c r="N211" s="72"/>
      <c r="O211" s="72"/>
      <c r="P211" s="67"/>
      <c r="Q211" s="67"/>
      <c r="R211" s="72"/>
      <c r="T211" s="14" t="s">
        <v>408</v>
      </c>
      <c r="U211" s="15">
        <f>IF(V211="","",COUNTIF($V$7:V211,V211))</f>
      </c>
      <c r="V211" s="11">
        <f>IF(L211="","",VLOOKUP(L211,'Thong tin'!$Q$7:$R$14,2,))</f>
      </c>
    </row>
    <row r="212" spans="2:22" ht="12.75">
      <c r="B212" s="13">
        <f>IF(F212="","",MAX($B$7:B211)+1)</f>
      </c>
      <c r="F212" s="70"/>
      <c r="G212" s="71"/>
      <c r="H212" s="65"/>
      <c r="I212" s="72"/>
      <c r="J212" s="72"/>
      <c r="K212" s="13">
        <f>IF(OR('Thong tin'!$E$17="",F212=""),"",'Thong tin'!$E$17)</f>
      </c>
      <c r="L212" s="67"/>
      <c r="M212" s="72"/>
      <c r="N212" s="72"/>
      <c r="O212" s="72"/>
      <c r="P212" s="67"/>
      <c r="Q212" s="67"/>
      <c r="R212" s="72"/>
      <c r="T212" s="14" t="s">
        <v>409</v>
      </c>
      <c r="U212" s="15">
        <f>IF(V212="","",COUNTIF($V$7:V212,V212))</f>
      </c>
      <c r="V212" s="11">
        <f>IF(L212="","",VLOOKUP(L212,'Thong tin'!$Q$7:$R$14,2,))</f>
      </c>
    </row>
    <row r="213" spans="2:22" ht="12.75">
      <c r="B213" s="13">
        <f>IF(F213="","",MAX($B$7:B212)+1)</f>
      </c>
      <c r="F213" s="70"/>
      <c r="G213" s="71"/>
      <c r="H213" s="65"/>
      <c r="I213" s="72"/>
      <c r="J213" s="72"/>
      <c r="K213" s="13">
        <f>IF(OR('Thong tin'!$E$17="",F213=""),"",'Thong tin'!$E$17)</f>
      </c>
      <c r="L213" s="67"/>
      <c r="M213" s="72"/>
      <c r="N213" s="72"/>
      <c r="O213" s="72"/>
      <c r="P213" s="67"/>
      <c r="Q213" s="67"/>
      <c r="R213" s="72"/>
      <c r="T213" s="14" t="s">
        <v>410</v>
      </c>
      <c r="U213" s="15">
        <f>IF(V213="","",COUNTIF($V$7:V213,V213))</f>
      </c>
      <c r="V213" s="11">
        <f>IF(L213="","",VLOOKUP(L213,'Thong tin'!$Q$7:$R$14,2,))</f>
      </c>
    </row>
    <row r="214" spans="2:22" ht="12.75">
      <c r="B214" s="13">
        <f>IF(F214="","",MAX($B$7:B213)+1)</f>
      </c>
      <c r="F214" s="70"/>
      <c r="G214" s="71"/>
      <c r="H214" s="65"/>
      <c r="I214" s="72"/>
      <c r="J214" s="72"/>
      <c r="K214" s="13">
        <f>IF(OR('Thong tin'!$E$17="",F214=""),"",'Thong tin'!$E$17)</f>
      </c>
      <c r="L214" s="67"/>
      <c r="M214" s="72"/>
      <c r="N214" s="72"/>
      <c r="O214" s="72"/>
      <c r="P214" s="67"/>
      <c r="Q214" s="67"/>
      <c r="R214" s="72"/>
      <c r="T214" s="14" t="s">
        <v>411</v>
      </c>
      <c r="U214" s="15">
        <f>IF(V214="","",COUNTIF($V$7:V214,V214))</f>
      </c>
      <c r="V214" s="11">
        <f>IF(L214="","",VLOOKUP(L214,'Thong tin'!$Q$7:$R$14,2,))</f>
      </c>
    </row>
    <row r="215" spans="2:22" ht="12.75">
      <c r="B215" s="13">
        <f>IF(F215="","",MAX($B$7:B214)+1)</f>
      </c>
      <c r="F215" s="70"/>
      <c r="G215" s="71"/>
      <c r="H215" s="65"/>
      <c r="I215" s="72"/>
      <c r="J215" s="72"/>
      <c r="K215" s="13">
        <f>IF(OR('Thong tin'!$E$17="",F215=""),"",'Thong tin'!$E$17)</f>
      </c>
      <c r="L215" s="67"/>
      <c r="M215" s="72"/>
      <c r="N215" s="72"/>
      <c r="O215" s="72"/>
      <c r="P215" s="67"/>
      <c r="Q215" s="67"/>
      <c r="R215" s="72"/>
      <c r="T215" s="14" t="s">
        <v>412</v>
      </c>
      <c r="U215" s="15">
        <f>IF(V215="","",COUNTIF($V$7:V215,V215))</f>
      </c>
      <c r="V215" s="11">
        <f>IF(L215="","",VLOOKUP(L215,'Thong tin'!$Q$7:$R$14,2,))</f>
      </c>
    </row>
    <row r="216" spans="2:22" ht="12.75">
      <c r="B216" s="13">
        <f>IF(F216="","",MAX($B$7:B215)+1)</f>
      </c>
      <c r="F216" s="70"/>
      <c r="G216" s="71"/>
      <c r="H216" s="65"/>
      <c r="I216" s="72"/>
      <c r="J216" s="72"/>
      <c r="K216" s="13">
        <f>IF(OR('Thong tin'!$E$17="",F216=""),"",'Thong tin'!$E$17)</f>
      </c>
      <c r="L216" s="67"/>
      <c r="M216" s="72"/>
      <c r="N216" s="72"/>
      <c r="O216" s="72"/>
      <c r="P216" s="67"/>
      <c r="Q216" s="67"/>
      <c r="R216" s="72"/>
      <c r="T216" s="14" t="s">
        <v>413</v>
      </c>
      <c r="U216" s="15">
        <f>IF(V216="","",COUNTIF($V$7:V216,V216))</f>
      </c>
      <c r="V216" s="11">
        <f>IF(L216="","",VLOOKUP(L216,'Thong tin'!$Q$7:$R$14,2,))</f>
      </c>
    </row>
    <row r="217" spans="2:22" ht="12.75">
      <c r="B217" s="13">
        <f>IF(F217="","",MAX($B$7:B216)+1)</f>
      </c>
      <c r="F217" s="70"/>
      <c r="G217" s="71"/>
      <c r="H217" s="65"/>
      <c r="I217" s="72"/>
      <c r="J217" s="72"/>
      <c r="K217" s="13">
        <f>IF(OR('Thong tin'!$E$17="",F217=""),"",'Thong tin'!$E$17)</f>
      </c>
      <c r="L217" s="67"/>
      <c r="M217" s="72"/>
      <c r="N217" s="72"/>
      <c r="O217" s="72"/>
      <c r="P217" s="67"/>
      <c r="Q217" s="67"/>
      <c r="R217" s="72"/>
      <c r="T217" s="14" t="s">
        <v>414</v>
      </c>
      <c r="U217" s="15">
        <f>IF(V217="","",COUNTIF($V$7:V217,V217))</f>
      </c>
      <c r="V217" s="11">
        <f>IF(L217="","",VLOOKUP(L217,'Thong tin'!$Q$7:$R$14,2,))</f>
      </c>
    </row>
    <row r="218" spans="2:22" ht="12.75">
      <c r="B218" s="13">
        <f>IF(F218="","",MAX($B$7:B217)+1)</f>
      </c>
      <c r="F218" s="70"/>
      <c r="G218" s="71"/>
      <c r="H218" s="65"/>
      <c r="I218" s="72"/>
      <c r="J218" s="72"/>
      <c r="K218" s="13">
        <f>IF(OR('Thong tin'!$E$17="",F218=""),"",'Thong tin'!$E$17)</f>
      </c>
      <c r="L218" s="67"/>
      <c r="M218" s="72"/>
      <c r="N218" s="72"/>
      <c r="O218" s="72"/>
      <c r="P218" s="67"/>
      <c r="Q218" s="67"/>
      <c r="R218" s="72"/>
      <c r="T218" s="14" t="s">
        <v>415</v>
      </c>
      <c r="U218" s="15">
        <f>IF(V218="","",COUNTIF($V$7:V218,V218))</f>
      </c>
      <c r="V218" s="11">
        <f>IF(L218="","",VLOOKUP(L218,'Thong tin'!$Q$7:$R$14,2,))</f>
      </c>
    </row>
    <row r="219" spans="2:22" ht="12.75">
      <c r="B219" s="13">
        <f>IF(F219="","",MAX($B$7:B218)+1)</f>
      </c>
      <c r="F219" s="70"/>
      <c r="G219" s="71"/>
      <c r="H219" s="65"/>
      <c r="I219" s="72"/>
      <c r="J219" s="72"/>
      <c r="K219" s="13">
        <f>IF(OR('Thong tin'!$E$17="",F219=""),"",'Thong tin'!$E$17)</f>
      </c>
      <c r="L219" s="67"/>
      <c r="M219" s="72"/>
      <c r="N219" s="72"/>
      <c r="O219" s="72"/>
      <c r="P219" s="67"/>
      <c r="Q219" s="67"/>
      <c r="R219" s="72"/>
      <c r="T219" s="14" t="s">
        <v>416</v>
      </c>
      <c r="U219" s="15">
        <f>IF(V219="","",COUNTIF($V$7:V219,V219))</f>
      </c>
      <c r="V219" s="11">
        <f>IF(L219="","",VLOOKUP(L219,'Thong tin'!$Q$7:$R$14,2,))</f>
      </c>
    </row>
    <row r="220" spans="2:22" ht="12.75">
      <c r="B220" s="13">
        <f>IF(F220="","",MAX($B$7:B219)+1)</f>
      </c>
      <c r="F220" s="70"/>
      <c r="G220" s="71"/>
      <c r="H220" s="65"/>
      <c r="I220" s="72"/>
      <c r="J220" s="72"/>
      <c r="K220" s="13">
        <f>IF(OR('Thong tin'!$E$17="",F220=""),"",'Thong tin'!$E$17)</f>
      </c>
      <c r="L220" s="67"/>
      <c r="M220" s="72"/>
      <c r="N220" s="72"/>
      <c r="O220" s="72"/>
      <c r="P220" s="67"/>
      <c r="Q220" s="67"/>
      <c r="R220" s="72"/>
      <c r="T220" s="14" t="s">
        <v>417</v>
      </c>
      <c r="U220" s="15">
        <f>IF(V220="","",COUNTIF($V$7:V220,V220))</f>
      </c>
      <c r="V220" s="11">
        <f>IF(L220="","",VLOOKUP(L220,'Thong tin'!$Q$7:$R$14,2,))</f>
      </c>
    </row>
    <row r="221" spans="2:22" ht="12.75">
      <c r="B221" s="13">
        <f>IF(F221="","",MAX($B$7:B220)+1)</f>
      </c>
      <c r="F221" s="70"/>
      <c r="G221" s="71"/>
      <c r="H221" s="65"/>
      <c r="I221" s="72"/>
      <c r="J221" s="72"/>
      <c r="K221" s="13">
        <f>IF(OR('Thong tin'!$E$17="",F221=""),"",'Thong tin'!$E$17)</f>
      </c>
      <c r="L221" s="67"/>
      <c r="M221" s="72"/>
      <c r="N221" s="72"/>
      <c r="O221" s="72"/>
      <c r="P221" s="67"/>
      <c r="Q221" s="67"/>
      <c r="R221" s="72"/>
      <c r="T221" s="14" t="s">
        <v>418</v>
      </c>
      <c r="U221" s="15">
        <f>IF(V221="","",COUNTIF($V$7:V221,V221))</f>
      </c>
      <c r="V221" s="11">
        <f>IF(L221="","",VLOOKUP(L221,'Thong tin'!$Q$7:$R$14,2,))</f>
      </c>
    </row>
    <row r="222" spans="2:22" ht="12.75">
      <c r="B222" s="13">
        <f>IF(F222="","",MAX($B$7:B221)+1)</f>
      </c>
      <c r="F222" s="70"/>
      <c r="G222" s="71"/>
      <c r="H222" s="65"/>
      <c r="I222" s="72"/>
      <c r="J222" s="72"/>
      <c r="K222" s="13">
        <f>IF(OR('Thong tin'!$E$17="",F222=""),"",'Thong tin'!$E$17)</f>
      </c>
      <c r="L222" s="67"/>
      <c r="M222" s="72"/>
      <c r="N222" s="72"/>
      <c r="O222" s="72"/>
      <c r="P222" s="67"/>
      <c r="Q222" s="67"/>
      <c r="R222" s="72"/>
      <c r="T222" s="14" t="s">
        <v>419</v>
      </c>
      <c r="U222" s="15">
        <f>IF(V222="","",COUNTIF($V$7:V222,V222))</f>
      </c>
      <c r="V222" s="11">
        <f>IF(L222="","",VLOOKUP(L222,'Thong tin'!$Q$7:$R$14,2,))</f>
      </c>
    </row>
    <row r="223" spans="2:22" ht="12.75">
      <c r="B223" s="13">
        <f>IF(F223="","",MAX($B$7:B222)+1)</f>
      </c>
      <c r="F223" s="70"/>
      <c r="G223" s="71"/>
      <c r="H223" s="65"/>
      <c r="I223" s="72"/>
      <c r="J223" s="72"/>
      <c r="K223" s="13">
        <f>IF(OR('Thong tin'!$E$17="",F223=""),"",'Thong tin'!$E$17)</f>
      </c>
      <c r="L223" s="67"/>
      <c r="M223" s="72"/>
      <c r="N223" s="72"/>
      <c r="O223" s="72"/>
      <c r="P223" s="67"/>
      <c r="Q223" s="67"/>
      <c r="R223" s="72"/>
      <c r="T223" s="14" t="s">
        <v>420</v>
      </c>
      <c r="U223" s="15">
        <f>IF(V223="","",COUNTIF($V$7:V223,V223))</f>
      </c>
      <c r="V223" s="11">
        <f>IF(L223="","",VLOOKUP(L223,'Thong tin'!$Q$7:$R$14,2,))</f>
      </c>
    </row>
    <row r="224" spans="2:22" ht="12.75">
      <c r="B224" s="13">
        <f>IF(F224="","",MAX($B$7:B223)+1)</f>
      </c>
      <c r="F224" s="70"/>
      <c r="G224" s="71"/>
      <c r="H224" s="65"/>
      <c r="I224" s="72"/>
      <c r="J224" s="72"/>
      <c r="K224" s="13">
        <f>IF(OR('Thong tin'!$E$17="",F224=""),"",'Thong tin'!$E$17)</f>
      </c>
      <c r="L224" s="67"/>
      <c r="M224" s="72"/>
      <c r="N224" s="72"/>
      <c r="O224" s="72"/>
      <c r="P224" s="67"/>
      <c r="Q224" s="67"/>
      <c r="R224" s="72"/>
      <c r="T224" s="14" t="s">
        <v>421</v>
      </c>
      <c r="U224" s="15">
        <f>IF(V224="","",COUNTIF($V$7:V224,V224))</f>
      </c>
      <c r="V224" s="11">
        <f>IF(L224="","",VLOOKUP(L224,'Thong tin'!$Q$7:$R$14,2,))</f>
      </c>
    </row>
    <row r="225" spans="2:22" ht="12.75">
      <c r="B225" s="13">
        <f>IF(F225="","",MAX($B$7:B224)+1)</f>
      </c>
      <c r="F225" s="70"/>
      <c r="G225" s="71"/>
      <c r="H225" s="65"/>
      <c r="I225" s="72"/>
      <c r="J225" s="72"/>
      <c r="K225" s="13">
        <f>IF(OR('Thong tin'!$E$17="",F225=""),"",'Thong tin'!$E$17)</f>
      </c>
      <c r="L225" s="67"/>
      <c r="M225" s="72"/>
      <c r="N225" s="72"/>
      <c r="O225" s="72"/>
      <c r="P225" s="67"/>
      <c r="Q225" s="67"/>
      <c r="R225" s="72"/>
      <c r="T225" s="14" t="s">
        <v>422</v>
      </c>
      <c r="U225" s="15">
        <f>IF(V225="","",COUNTIF($V$7:V225,V225))</f>
      </c>
      <c r="V225" s="11">
        <f>IF(L225="","",VLOOKUP(L225,'Thong tin'!$Q$7:$R$14,2,))</f>
      </c>
    </row>
    <row r="226" spans="2:22" ht="12.75">
      <c r="B226" s="13">
        <f>IF(F226="","",MAX($B$7:B225)+1)</f>
      </c>
      <c r="F226" s="70"/>
      <c r="G226" s="71"/>
      <c r="H226" s="65"/>
      <c r="I226" s="72"/>
      <c r="J226" s="72"/>
      <c r="K226" s="13">
        <f>IF(OR('Thong tin'!$E$17="",F226=""),"",'Thong tin'!$E$17)</f>
      </c>
      <c r="L226" s="67"/>
      <c r="M226" s="72"/>
      <c r="N226" s="72"/>
      <c r="O226" s="72"/>
      <c r="P226" s="67"/>
      <c r="Q226" s="67"/>
      <c r="R226" s="72"/>
      <c r="T226" s="14" t="s">
        <v>423</v>
      </c>
      <c r="U226" s="15">
        <f>IF(V226="","",COUNTIF($V$7:V226,V226))</f>
      </c>
      <c r="V226" s="11">
        <f>IF(L226="","",VLOOKUP(L226,'Thong tin'!$Q$7:$R$14,2,))</f>
      </c>
    </row>
    <row r="227" spans="2:22" ht="12.75">
      <c r="B227" s="13">
        <f>IF(F227="","",MAX($B$7:B226)+1)</f>
      </c>
      <c r="F227" s="70"/>
      <c r="G227" s="71"/>
      <c r="H227" s="65"/>
      <c r="I227" s="72"/>
      <c r="J227" s="72"/>
      <c r="K227" s="13">
        <f>IF(OR('Thong tin'!$E$17="",F227=""),"",'Thong tin'!$E$17)</f>
      </c>
      <c r="L227" s="67"/>
      <c r="M227" s="72"/>
      <c r="N227" s="72"/>
      <c r="O227" s="72"/>
      <c r="P227" s="67"/>
      <c r="Q227" s="67"/>
      <c r="R227" s="72"/>
      <c r="T227" s="14" t="s">
        <v>424</v>
      </c>
      <c r="U227" s="15">
        <f>IF(V227="","",COUNTIF($V$7:V227,V227))</f>
      </c>
      <c r="V227" s="11">
        <f>IF(L227="","",VLOOKUP(L227,'Thong tin'!$Q$7:$R$14,2,))</f>
      </c>
    </row>
    <row r="228" spans="2:22" ht="12.75">
      <c r="B228" s="13">
        <f>IF(F228="","",MAX($B$7:B227)+1)</f>
      </c>
      <c r="F228" s="70"/>
      <c r="G228" s="71"/>
      <c r="H228" s="65"/>
      <c r="I228" s="72"/>
      <c r="J228" s="72"/>
      <c r="K228" s="13">
        <f>IF(OR('Thong tin'!$E$17="",F228=""),"",'Thong tin'!$E$17)</f>
      </c>
      <c r="L228" s="67"/>
      <c r="M228" s="72"/>
      <c r="N228" s="72"/>
      <c r="O228" s="72"/>
      <c r="P228" s="67"/>
      <c r="Q228" s="67"/>
      <c r="R228" s="72"/>
      <c r="T228" s="14" t="s">
        <v>425</v>
      </c>
      <c r="U228" s="15">
        <f>IF(V228="","",COUNTIF($V$7:V228,V228))</f>
      </c>
      <c r="V228" s="11">
        <f>IF(L228="","",VLOOKUP(L228,'Thong tin'!$Q$7:$R$14,2,))</f>
      </c>
    </row>
    <row r="229" spans="2:22" ht="12.75">
      <c r="B229" s="13">
        <f>IF(F229="","",MAX($B$7:B228)+1)</f>
      </c>
      <c r="F229" s="70"/>
      <c r="G229" s="71"/>
      <c r="H229" s="65"/>
      <c r="I229" s="72"/>
      <c r="J229" s="72"/>
      <c r="K229" s="13">
        <f>IF(OR('Thong tin'!$E$17="",F229=""),"",'Thong tin'!$E$17)</f>
      </c>
      <c r="L229" s="67"/>
      <c r="M229" s="72"/>
      <c r="N229" s="72"/>
      <c r="O229" s="72"/>
      <c r="P229" s="67"/>
      <c r="Q229" s="67"/>
      <c r="R229" s="72"/>
      <c r="T229" s="14" t="s">
        <v>426</v>
      </c>
      <c r="U229" s="15">
        <f>IF(V229="","",COUNTIF($V$7:V229,V229))</f>
      </c>
      <c r="V229" s="11">
        <f>IF(L229="","",VLOOKUP(L229,'Thong tin'!$Q$7:$R$14,2,))</f>
      </c>
    </row>
    <row r="230" spans="2:22" ht="12.75">
      <c r="B230" s="13">
        <f>IF(F230="","",MAX($B$7:B229)+1)</f>
      </c>
      <c r="F230" s="70"/>
      <c r="G230" s="71"/>
      <c r="H230" s="65"/>
      <c r="I230" s="72"/>
      <c r="J230" s="72"/>
      <c r="K230" s="13">
        <f>IF(OR('Thong tin'!$E$17="",F230=""),"",'Thong tin'!$E$17)</f>
      </c>
      <c r="L230" s="67"/>
      <c r="M230" s="72"/>
      <c r="N230" s="72"/>
      <c r="O230" s="72"/>
      <c r="P230" s="67"/>
      <c r="Q230" s="67"/>
      <c r="R230" s="72"/>
      <c r="T230" s="14" t="s">
        <v>427</v>
      </c>
      <c r="U230" s="15">
        <f>IF(V230="","",COUNTIF($V$7:V230,V230))</f>
      </c>
      <c r="V230" s="11">
        <f>IF(L230="","",VLOOKUP(L230,'Thong tin'!$Q$7:$R$14,2,))</f>
      </c>
    </row>
    <row r="231" spans="2:22" ht="12.75">
      <c r="B231" s="13">
        <f>IF(F231="","",MAX($B$7:B230)+1)</f>
      </c>
      <c r="F231" s="70"/>
      <c r="G231" s="71"/>
      <c r="H231" s="65"/>
      <c r="I231" s="72"/>
      <c r="J231" s="72"/>
      <c r="K231" s="13">
        <f>IF(OR('Thong tin'!$E$17="",F231=""),"",'Thong tin'!$E$17)</f>
      </c>
      <c r="L231" s="67"/>
      <c r="M231" s="72"/>
      <c r="N231" s="72"/>
      <c r="O231" s="72"/>
      <c r="P231" s="67"/>
      <c r="Q231" s="67"/>
      <c r="R231" s="72"/>
      <c r="T231" s="14" t="s">
        <v>428</v>
      </c>
      <c r="U231" s="15">
        <f>IF(V231="","",COUNTIF($V$7:V231,V231))</f>
      </c>
      <c r="V231" s="11">
        <f>IF(L231="","",VLOOKUP(L231,'Thong tin'!$Q$7:$R$14,2,))</f>
      </c>
    </row>
    <row r="232" spans="2:22" ht="12.75">
      <c r="B232" s="13">
        <f>IF(F232="","",MAX($B$7:B231)+1)</f>
      </c>
      <c r="F232" s="70"/>
      <c r="G232" s="71"/>
      <c r="H232" s="65"/>
      <c r="I232" s="72"/>
      <c r="J232" s="72"/>
      <c r="K232" s="13">
        <f>IF(OR('Thong tin'!$E$17="",F232=""),"",'Thong tin'!$E$17)</f>
      </c>
      <c r="L232" s="67"/>
      <c r="M232" s="72"/>
      <c r="N232" s="72"/>
      <c r="O232" s="72"/>
      <c r="P232" s="67"/>
      <c r="Q232" s="67"/>
      <c r="R232" s="72"/>
      <c r="T232" s="14" t="s">
        <v>429</v>
      </c>
      <c r="U232" s="15">
        <f>IF(V232="","",COUNTIF($V$7:V232,V232))</f>
      </c>
      <c r="V232" s="11">
        <f>IF(L232="","",VLOOKUP(L232,'Thong tin'!$Q$7:$R$14,2,))</f>
      </c>
    </row>
    <row r="233" spans="2:22" ht="12.75">
      <c r="B233" s="13">
        <f>IF(F233="","",MAX($B$7:B232)+1)</f>
      </c>
      <c r="F233" s="70"/>
      <c r="G233" s="71"/>
      <c r="H233" s="65"/>
      <c r="I233" s="72"/>
      <c r="J233" s="72"/>
      <c r="K233" s="13">
        <f>IF(OR('Thong tin'!$E$17="",F233=""),"",'Thong tin'!$E$17)</f>
      </c>
      <c r="L233" s="67"/>
      <c r="M233" s="72"/>
      <c r="N233" s="72"/>
      <c r="O233" s="72"/>
      <c r="P233" s="67"/>
      <c r="Q233" s="67"/>
      <c r="R233" s="72"/>
      <c r="T233" s="14" t="s">
        <v>430</v>
      </c>
      <c r="U233" s="15">
        <f>IF(V233="","",COUNTIF($V$7:V233,V233))</f>
      </c>
      <c r="V233" s="11">
        <f>IF(L233="","",VLOOKUP(L233,'Thong tin'!$Q$7:$R$14,2,))</f>
      </c>
    </row>
    <row r="234" spans="2:22" ht="12.75">
      <c r="B234" s="13">
        <f>IF(F234="","",MAX($B$7:B233)+1)</f>
      </c>
      <c r="F234" s="70"/>
      <c r="G234" s="71"/>
      <c r="H234" s="65"/>
      <c r="I234" s="72"/>
      <c r="J234" s="72"/>
      <c r="K234" s="13">
        <f>IF(OR('Thong tin'!$E$17="",F234=""),"",'Thong tin'!$E$17)</f>
      </c>
      <c r="L234" s="67"/>
      <c r="M234" s="72"/>
      <c r="N234" s="72"/>
      <c r="O234" s="72"/>
      <c r="P234" s="67"/>
      <c r="Q234" s="67"/>
      <c r="R234" s="72"/>
      <c r="T234" s="14" t="s">
        <v>431</v>
      </c>
      <c r="U234" s="15">
        <f>IF(V234="","",COUNTIF($V$7:V234,V234))</f>
      </c>
      <c r="V234" s="11">
        <f>IF(L234="","",VLOOKUP(L234,'Thong tin'!$Q$7:$R$14,2,))</f>
      </c>
    </row>
    <row r="235" spans="2:22" ht="12.75">
      <c r="B235" s="13">
        <f>IF(F235="","",MAX($B$7:B234)+1)</f>
      </c>
      <c r="F235" s="70"/>
      <c r="G235" s="71"/>
      <c r="H235" s="65"/>
      <c r="I235" s="72"/>
      <c r="J235" s="72"/>
      <c r="K235" s="13">
        <f>IF(OR('Thong tin'!$E$17="",F235=""),"",'Thong tin'!$E$17)</f>
      </c>
      <c r="L235" s="67"/>
      <c r="M235" s="72"/>
      <c r="N235" s="72"/>
      <c r="O235" s="72"/>
      <c r="P235" s="67"/>
      <c r="Q235" s="67"/>
      <c r="R235" s="72"/>
      <c r="T235" s="14" t="s">
        <v>432</v>
      </c>
      <c r="U235" s="15">
        <f>IF(V235="","",COUNTIF($V$7:V235,V235))</f>
      </c>
      <c r="V235" s="11">
        <f>IF(L235="","",VLOOKUP(L235,'Thong tin'!$Q$7:$R$14,2,))</f>
      </c>
    </row>
    <row r="236" spans="2:22" ht="12.75">
      <c r="B236" s="13">
        <f>IF(F236="","",MAX($B$7:B235)+1)</f>
      </c>
      <c r="F236" s="70"/>
      <c r="G236" s="71"/>
      <c r="H236" s="65"/>
      <c r="I236" s="72"/>
      <c r="J236" s="72"/>
      <c r="K236" s="13">
        <f>IF(OR('Thong tin'!$E$17="",F236=""),"",'Thong tin'!$E$17)</f>
      </c>
      <c r="L236" s="67"/>
      <c r="M236" s="72"/>
      <c r="N236" s="72"/>
      <c r="O236" s="72"/>
      <c r="P236" s="67"/>
      <c r="Q236" s="67"/>
      <c r="R236" s="72"/>
      <c r="T236" s="14" t="s">
        <v>433</v>
      </c>
      <c r="U236" s="15">
        <f>IF(V236="","",COUNTIF($V$7:V236,V236))</f>
      </c>
      <c r="V236" s="11">
        <f>IF(L236="","",VLOOKUP(L236,'Thong tin'!$Q$7:$R$14,2,))</f>
      </c>
    </row>
    <row r="237" spans="2:22" ht="12.75">
      <c r="B237" s="13">
        <f>IF(F237="","",MAX($B$7:B236)+1)</f>
      </c>
      <c r="F237" s="70"/>
      <c r="G237" s="71"/>
      <c r="H237" s="65"/>
      <c r="I237" s="72"/>
      <c r="J237" s="72"/>
      <c r="K237" s="13">
        <f>IF(OR('Thong tin'!$E$17="",F237=""),"",'Thong tin'!$E$17)</f>
      </c>
      <c r="L237" s="67"/>
      <c r="M237" s="72"/>
      <c r="N237" s="72"/>
      <c r="O237" s="72"/>
      <c r="P237" s="67"/>
      <c r="Q237" s="67"/>
      <c r="R237" s="72"/>
      <c r="T237" s="14" t="s">
        <v>434</v>
      </c>
      <c r="U237" s="15">
        <f>IF(V237="","",COUNTIF($V$7:V237,V237))</f>
      </c>
      <c r="V237" s="11">
        <f>IF(L237="","",VLOOKUP(L237,'Thong tin'!$Q$7:$R$14,2,))</f>
      </c>
    </row>
    <row r="238" spans="2:22" ht="12.75">
      <c r="B238" s="13">
        <f>IF(F238="","",MAX($B$7:B237)+1)</f>
      </c>
      <c r="F238" s="70"/>
      <c r="G238" s="71"/>
      <c r="H238" s="65"/>
      <c r="I238" s="72"/>
      <c r="J238" s="72"/>
      <c r="K238" s="13">
        <f>IF(OR('Thong tin'!$E$17="",F238=""),"",'Thong tin'!$E$17)</f>
      </c>
      <c r="L238" s="67"/>
      <c r="M238" s="72"/>
      <c r="N238" s="72"/>
      <c r="O238" s="72"/>
      <c r="P238" s="67"/>
      <c r="Q238" s="67"/>
      <c r="R238" s="72"/>
      <c r="T238" s="14" t="s">
        <v>435</v>
      </c>
      <c r="U238" s="15">
        <f>IF(V238="","",COUNTIF($V$7:V238,V238))</f>
      </c>
      <c r="V238" s="11">
        <f>IF(L238="","",VLOOKUP(L238,'Thong tin'!$Q$7:$R$14,2,))</f>
      </c>
    </row>
    <row r="239" spans="2:22" ht="12.75">
      <c r="B239" s="13">
        <f>IF(F239="","",MAX($B$7:B238)+1)</f>
      </c>
      <c r="F239" s="70"/>
      <c r="G239" s="71"/>
      <c r="H239" s="65"/>
      <c r="I239" s="72"/>
      <c r="J239" s="72"/>
      <c r="K239" s="13">
        <f>IF(OR('Thong tin'!$E$17="",F239=""),"",'Thong tin'!$E$17)</f>
      </c>
      <c r="L239" s="67"/>
      <c r="M239" s="72"/>
      <c r="N239" s="72"/>
      <c r="O239" s="72"/>
      <c r="P239" s="67"/>
      <c r="Q239" s="67"/>
      <c r="R239" s="72"/>
      <c r="T239" s="14" t="s">
        <v>436</v>
      </c>
      <c r="U239" s="15">
        <f>IF(V239="","",COUNTIF($V$7:V239,V239))</f>
      </c>
      <c r="V239" s="11">
        <f>IF(L239="","",VLOOKUP(L239,'Thong tin'!$Q$7:$R$14,2,))</f>
      </c>
    </row>
    <row r="240" spans="2:22" ht="12.75">
      <c r="B240" s="13">
        <f>IF(F240="","",MAX($B$7:B239)+1)</f>
      </c>
      <c r="F240" s="70"/>
      <c r="G240" s="71"/>
      <c r="H240" s="65"/>
      <c r="I240" s="72"/>
      <c r="J240" s="72"/>
      <c r="K240" s="13">
        <f>IF(OR('Thong tin'!$E$17="",F240=""),"",'Thong tin'!$E$17)</f>
      </c>
      <c r="L240" s="67"/>
      <c r="M240" s="72"/>
      <c r="N240" s="72"/>
      <c r="O240" s="72"/>
      <c r="P240" s="67"/>
      <c r="Q240" s="67"/>
      <c r="R240" s="72"/>
      <c r="T240" s="14" t="s">
        <v>437</v>
      </c>
      <c r="U240" s="15">
        <f>IF(V240="","",COUNTIF($V$7:V240,V240))</f>
      </c>
      <c r="V240" s="11">
        <f>IF(L240="","",VLOOKUP(L240,'Thong tin'!$Q$7:$R$14,2,))</f>
      </c>
    </row>
    <row r="241" spans="2:22" ht="12.75">
      <c r="B241" s="13">
        <f>IF(F241="","",MAX($B$7:B240)+1)</f>
      </c>
      <c r="F241" s="70"/>
      <c r="G241" s="71"/>
      <c r="H241" s="65"/>
      <c r="I241" s="72"/>
      <c r="J241" s="72"/>
      <c r="K241" s="13">
        <f>IF(OR('Thong tin'!$E$17="",F241=""),"",'Thong tin'!$E$17)</f>
      </c>
      <c r="L241" s="67"/>
      <c r="M241" s="72"/>
      <c r="N241" s="72"/>
      <c r="O241" s="72"/>
      <c r="P241" s="67"/>
      <c r="Q241" s="67"/>
      <c r="R241" s="72"/>
      <c r="T241" s="14" t="s">
        <v>438</v>
      </c>
      <c r="U241" s="15">
        <f>IF(V241="","",COUNTIF($V$7:V241,V241))</f>
      </c>
      <c r="V241" s="11">
        <f>IF(L241="","",VLOOKUP(L241,'Thong tin'!$Q$7:$R$14,2,))</f>
      </c>
    </row>
    <row r="242" spans="2:22" ht="12.75">
      <c r="B242" s="13">
        <f>IF(F242="","",MAX($B$7:B241)+1)</f>
      </c>
      <c r="F242" s="70"/>
      <c r="G242" s="71"/>
      <c r="H242" s="65"/>
      <c r="I242" s="72"/>
      <c r="J242" s="72"/>
      <c r="K242" s="13">
        <f>IF(OR('Thong tin'!$E$17="",F242=""),"",'Thong tin'!$E$17)</f>
      </c>
      <c r="L242" s="67"/>
      <c r="M242" s="72"/>
      <c r="N242" s="72"/>
      <c r="O242" s="72"/>
      <c r="P242" s="67"/>
      <c r="Q242" s="67"/>
      <c r="R242" s="72"/>
      <c r="T242" s="14" t="s">
        <v>439</v>
      </c>
      <c r="U242" s="15">
        <f>IF(V242="","",COUNTIF($V$7:V242,V242))</f>
      </c>
      <c r="V242" s="11">
        <f>IF(L242="","",VLOOKUP(L242,'Thong tin'!$Q$7:$R$14,2,))</f>
      </c>
    </row>
    <row r="243" spans="2:22" ht="12.75">
      <c r="B243" s="13">
        <f>IF(F243="","",MAX($B$7:B242)+1)</f>
      </c>
      <c r="F243" s="70"/>
      <c r="G243" s="71"/>
      <c r="H243" s="65"/>
      <c r="I243" s="72"/>
      <c r="J243" s="72"/>
      <c r="K243" s="13">
        <f>IF(OR('Thong tin'!$E$17="",F243=""),"",'Thong tin'!$E$17)</f>
      </c>
      <c r="L243" s="67"/>
      <c r="M243" s="72"/>
      <c r="N243" s="72"/>
      <c r="O243" s="72"/>
      <c r="P243" s="67"/>
      <c r="Q243" s="67"/>
      <c r="R243" s="72"/>
      <c r="T243" s="14" t="s">
        <v>440</v>
      </c>
      <c r="U243" s="15">
        <f>IF(V243="","",COUNTIF($V$7:V243,V243))</f>
      </c>
      <c r="V243" s="11">
        <f>IF(L243="","",VLOOKUP(L243,'Thong tin'!$Q$7:$R$14,2,))</f>
      </c>
    </row>
    <row r="244" spans="2:22" ht="12.75">
      <c r="B244" s="13">
        <f>IF(F244="","",MAX($B$7:B243)+1)</f>
      </c>
      <c r="F244" s="70"/>
      <c r="G244" s="71"/>
      <c r="H244" s="65"/>
      <c r="I244" s="72"/>
      <c r="J244" s="72"/>
      <c r="K244" s="13">
        <f>IF(OR('Thong tin'!$E$17="",F244=""),"",'Thong tin'!$E$17)</f>
      </c>
      <c r="L244" s="67"/>
      <c r="M244" s="72"/>
      <c r="N244" s="72"/>
      <c r="O244" s="72"/>
      <c r="P244" s="67"/>
      <c r="Q244" s="67"/>
      <c r="R244" s="72"/>
      <c r="T244" s="14" t="s">
        <v>441</v>
      </c>
      <c r="U244" s="15">
        <f>IF(V244="","",COUNTIF($V$7:V244,V244))</f>
      </c>
      <c r="V244" s="11">
        <f>IF(L244="","",VLOOKUP(L244,'Thong tin'!$Q$7:$R$14,2,))</f>
      </c>
    </row>
    <row r="245" spans="2:22" ht="12.75">
      <c r="B245" s="13">
        <f>IF(F245="","",MAX($B$7:B244)+1)</f>
      </c>
      <c r="F245" s="70"/>
      <c r="G245" s="71"/>
      <c r="H245" s="65"/>
      <c r="I245" s="72"/>
      <c r="J245" s="72"/>
      <c r="K245" s="13">
        <f>IF(OR('Thong tin'!$E$17="",F245=""),"",'Thong tin'!$E$17)</f>
      </c>
      <c r="L245" s="67"/>
      <c r="M245" s="72"/>
      <c r="N245" s="72"/>
      <c r="O245" s="72"/>
      <c r="P245" s="67"/>
      <c r="Q245" s="67"/>
      <c r="R245" s="72"/>
      <c r="T245" s="14" t="s">
        <v>442</v>
      </c>
      <c r="U245" s="15">
        <f>IF(V245="","",COUNTIF($V$7:V245,V245))</f>
      </c>
      <c r="V245" s="11">
        <f>IF(L245="","",VLOOKUP(L245,'Thong tin'!$Q$7:$R$14,2,))</f>
      </c>
    </row>
    <row r="246" spans="2:22" ht="12.75">
      <c r="B246" s="13">
        <f>IF(F246="","",MAX($B$7:B245)+1)</f>
      </c>
      <c r="F246" s="70"/>
      <c r="G246" s="71"/>
      <c r="H246" s="65"/>
      <c r="I246" s="72"/>
      <c r="J246" s="72"/>
      <c r="K246" s="13">
        <f>IF(OR('Thong tin'!$E$17="",F246=""),"",'Thong tin'!$E$17)</f>
      </c>
      <c r="L246" s="67"/>
      <c r="M246" s="72"/>
      <c r="N246" s="72"/>
      <c r="O246" s="72"/>
      <c r="P246" s="67"/>
      <c r="Q246" s="67"/>
      <c r="R246" s="72"/>
      <c r="T246" s="14" t="s">
        <v>443</v>
      </c>
      <c r="U246" s="15">
        <f>IF(V246="","",COUNTIF($V$7:V246,V246))</f>
      </c>
      <c r="V246" s="11">
        <f>IF(L246="","",VLOOKUP(L246,'Thong tin'!$Q$7:$R$14,2,))</f>
      </c>
    </row>
    <row r="247" spans="2:22" ht="12.75">
      <c r="B247" s="13">
        <f>IF(F247="","",MAX($B$7:B246)+1)</f>
      </c>
      <c r="F247" s="70"/>
      <c r="G247" s="71"/>
      <c r="H247" s="65"/>
      <c r="I247" s="72"/>
      <c r="J247" s="72"/>
      <c r="K247" s="13">
        <f>IF(OR('Thong tin'!$E$17="",F247=""),"",'Thong tin'!$E$17)</f>
      </c>
      <c r="L247" s="67"/>
      <c r="M247" s="72"/>
      <c r="N247" s="72"/>
      <c r="O247" s="72"/>
      <c r="P247" s="67"/>
      <c r="Q247" s="67"/>
      <c r="R247" s="72"/>
      <c r="T247" s="14" t="s">
        <v>444</v>
      </c>
      <c r="U247" s="15">
        <f>IF(V247="","",COUNTIF($V$7:V247,V247))</f>
      </c>
      <c r="V247" s="11">
        <f>IF(L247="","",VLOOKUP(L247,'Thong tin'!$Q$7:$R$14,2,))</f>
      </c>
    </row>
    <row r="248" spans="2:22" ht="12.75">
      <c r="B248" s="13">
        <f>IF(F248="","",MAX($B$7:B247)+1)</f>
      </c>
      <c r="F248" s="70"/>
      <c r="G248" s="71"/>
      <c r="H248" s="65"/>
      <c r="I248" s="72"/>
      <c r="J248" s="72"/>
      <c r="K248" s="13">
        <f>IF(OR('Thong tin'!$E$17="",F248=""),"",'Thong tin'!$E$17)</f>
      </c>
      <c r="L248" s="67"/>
      <c r="M248" s="72"/>
      <c r="N248" s="72"/>
      <c r="O248" s="72"/>
      <c r="P248" s="67"/>
      <c r="Q248" s="67"/>
      <c r="R248" s="72"/>
      <c r="T248" s="14" t="s">
        <v>445</v>
      </c>
      <c r="U248" s="15">
        <f>IF(V248="","",COUNTIF($V$7:V248,V248))</f>
      </c>
      <c r="V248" s="11">
        <f>IF(L248="","",VLOOKUP(L248,'Thong tin'!$Q$7:$R$14,2,))</f>
      </c>
    </row>
    <row r="249" spans="2:22" ht="12.75">
      <c r="B249" s="13">
        <f>IF(F249="","",MAX($B$7:B248)+1)</f>
      </c>
      <c r="F249" s="70"/>
      <c r="G249" s="71"/>
      <c r="H249" s="65"/>
      <c r="I249" s="72"/>
      <c r="J249" s="72"/>
      <c r="K249" s="13">
        <f>IF(OR('Thong tin'!$E$17="",F249=""),"",'Thong tin'!$E$17)</f>
      </c>
      <c r="L249" s="67"/>
      <c r="M249" s="72"/>
      <c r="N249" s="72"/>
      <c r="O249" s="72"/>
      <c r="P249" s="67"/>
      <c r="Q249" s="67"/>
      <c r="R249" s="72"/>
      <c r="T249" s="14" t="s">
        <v>446</v>
      </c>
      <c r="U249" s="15">
        <f>IF(V249="","",COUNTIF($V$7:V249,V249))</f>
      </c>
      <c r="V249" s="11">
        <f>IF(L249="","",VLOOKUP(L249,'Thong tin'!$Q$7:$R$14,2,))</f>
      </c>
    </row>
    <row r="250" spans="2:22" ht="12.75">
      <c r="B250" s="13">
        <f>IF(F250="","",MAX($B$7:B249)+1)</f>
      </c>
      <c r="F250" s="70"/>
      <c r="G250" s="71"/>
      <c r="H250" s="65"/>
      <c r="I250" s="72"/>
      <c r="J250" s="72"/>
      <c r="K250" s="13">
        <f>IF(OR('Thong tin'!$E$17="",F250=""),"",'Thong tin'!$E$17)</f>
      </c>
      <c r="L250" s="67"/>
      <c r="M250" s="72"/>
      <c r="N250" s="72"/>
      <c r="O250" s="72"/>
      <c r="P250" s="67"/>
      <c r="Q250" s="67"/>
      <c r="R250" s="72"/>
      <c r="T250" s="14" t="s">
        <v>447</v>
      </c>
      <c r="U250" s="15">
        <f>IF(V250="","",COUNTIF($V$7:V250,V250))</f>
      </c>
      <c r="V250" s="11">
        <f>IF(L250="","",VLOOKUP(L250,'Thong tin'!$Q$7:$R$14,2,))</f>
      </c>
    </row>
    <row r="251" spans="2:22" ht="12.75">
      <c r="B251" s="13">
        <f>IF(F251="","",MAX($B$7:B250)+1)</f>
      </c>
      <c r="F251" s="70"/>
      <c r="G251" s="71"/>
      <c r="H251" s="65"/>
      <c r="I251" s="72"/>
      <c r="J251" s="72"/>
      <c r="K251" s="13">
        <f>IF(OR('Thong tin'!$E$17="",F251=""),"",'Thong tin'!$E$17)</f>
      </c>
      <c r="L251" s="67"/>
      <c r="M251" s="72"/>
      <c r="N251" s="72"/>
      <c r="O251" s="72"/>
      <c r="P251" s="67"/>
      <c r="Q251" s="67"/>
      <c r="R251" s="72"/>
      <c r="T251" s="14" t="s">
        <v>448</v>
      </c>
      <c r="U251" s="15">
        <f>IF(V251="","",COUNTIF($V$7:V251,V251))</f>
      </c>
      <c r="V251" s="11">
        <f>IF(L251="","",VLOOKUP(L251,'Thong tin'!$Q$7:$R$14,2,))</f>
      </c>
    </row>
    <row r="252" spans="2:22" ht="12.75">
      <c r="B252" s="13">
        <f>IF(F252="","",MAX($B$7:B251)+1)</f>
      </c>
      <c r="F252" s="70"/>
      <c r="G252" s="71"/>
      <c r="H252" s="65"/>
      <c r="I252" s="72"/>
      <c r="J252" s="72"/>
      <c r="K252" s="13">
        <f>IF(OR('Thong tin'!$E$17="",F252=""),"",'Thong tin'!$E$17)</f>
      </c>
      <c r="L252" s="67"/>
      <c r="M252" s="72"/>
      <c r="N252" s="72"/>
      <c r="O252" s="72"/>
      <c r="P252" s="67"/>
      <c r="Q252" s="67"/>
      <c r="R252" s="72"/>
      <c r="T252" s="14" t="s">
        <v>449</v>
      </c>
      <c r="U252" s="15">
        <f>IF(V252="","",COUNTIF($V$7:V252,V252))</f>
      </c>
      <c r="V252" s="11">
        <f>IF(L252="","",VLOOKUP(L252,'Thong tin'!$Q$7:$R$14,2,))</f>
      </c>
    </row>
    <row r="253" spans="2:22" ht="12.75">
      <c r="B253" s="13">
        <f>IF(F253="","",MAX($B$7:B252)+1)</f>
      </c>
      <c r="F253" s="70"/>
      <c r="G253" s="71"/>
      <c r="H253" s="65"/>
      <c r="I253" s="72"/>
      <c r="J253" s="72"/>
      <c r="K253" s="13">
        <f>IF(OR('Thong tin'!$E$17="",F253=""),"",'Thong tin'!$E$17)</f>
      </c>
      <c r="L253" s="67"/>
      <c r="M253" s="72"/>
      <c r="N253" s="72"/>
      <c r="O253" s="72"/>
      <c r="P253" s="67"/>
      <c r="Q253" s="67"/>
      <c r="R253" s="72"/>
      <c r="T253" s="14" t="s">
        <v>450</v>
      </c>
      <c r="U253" s="15">
        <f>IF(V253="","",COUNTIF($V$7:V253,V253))</f>
      </c>
      <c r="V253" s="11">
        <f>IF(L253="","",VLOOKUP(L253,'Thong tin'!$Q$7:$R$14,2,))</f>
      </c>
    </row>
    <row r="254" spans="2:22" ht="12.75">
      <c r="B254" s="13">
        <f>IF(F254="","",MAX($B$7:B253)+1)</f>
      </c>
      <c r="F254" s="70"/>
      <c r="G254" s="71"/>
      <c r="H254" s="65"/>
      <c r="I254" s="72"/>
      <c r="J254" s="72"/>
      <c r="K254" s="13">
        <f>IF(OR('Thong tin'!$E$17="",F254=""),"",'Thong tin'!$E$17)</f>
      </c>
      <c r="L254" s="67"/>
      <c r="M254" s="72"/>
      <c r="N254" s="72"/>
      <c r="O254" s="72"/>
      <c r="P254" s="67"/>
      <c r="Q254" s="67"/>
      <c r="R254" s="72"/>
      <c r="T254" s="14" t="s">
        <v>451</v>
      </c>
      <c r="U254" s="15">
        <f>IF(V254="","",COUNTIF($V$7:V254,V254))</f>
      </c>
      <c r="V254" s="11">
        <f>IF(L254="","",VLOOKUP(L254,'Thong tin'!$Q$7:$R$14,2,))</f>
      </c>
    </row>
    <row r="255" spans="2:22" ht="12.75">
      <c r="B255" s="13">
        <f>IF(F255="","",MAX($B$7:B254)+1)</f>
      </c>
      <c r="F255" s="70"/>
      <c r="G255" s="71"/>
      <c r="H255" s="65"/>
      <c r="I255" s="72"/>
      <c r="J255" s="72"/>
      <c r="K255" s="13">
        <f>IF(OR('Thong tin'!$E$17="",F255=""),"",'Thong tin'!$E$17)</f>
      </c>
      <c r="L255" s="67"/>
      <c r="M255" s="72"/>
      <c r="N255" s="72"/>
      <c r="O255" s="72"/>
      <c r="P255" s="67"/>
      <c r="Q255" s="67"/>
      <c r="R255" s="72"/>
      <c r="T255" s="14" t="s">
        <v>452</v>
      </c>
      <c r="U255" s="15">
        <f>IF(V255="","",COUNTIF($V$7:V255,V255))</f>
      </c>
      <c r="V255" s="11">
        <f>IF(L255="","",VLOOKUP(L255,'Thong tin'!$Q$7:$R$14,2,))</f>
      </c>
    </row>
    <row r="256" spans="2:22" ht="12.75">
      <c r="B256" s="13">
        <f>IF(F256="","",MAX($B$7:B255)+1)</f>
      </c>
      <c r="F256" s="70"/>
      <c r="G256" s="71"/>
      <c r="H256" s="65"/>
      <c r="I256" s="72"/>
      <c r="J256" s="72"/>
      <c r="K256" s="13">
        <f>IF(OR('Thong tin'!$E$17="",F256=""),"",'Thong tin'!$E$17)</f>
      </c>
      <c r="L256" s="67"/>
      <c r="M256" s="72"/>
      <c r="N256" s="72"/>
      <c r="O256" s="72"/>
      <c r="P256" s="67"/>
      <c r="Q256" s="67"/>
      <c r="R256" s="72"/>
      <c r="T256" s="14" t="s">
        <v>453</v>
      </c>
      <c r="U256" s="15">
        <f>IF(V256="","",COUNTIF($V$7:V256,V256))</f>
      </c>
      <c r="V256" s="11">
        <f>IF(L256="","",VLOOKUP(L256,'Thong tin'!$Q$7:$R$14,2,))</f>
      </c>
    </row>
  </sheetData>
  <sheetProtection password="DB05" sheet="1" objects="1" scenarios="1" selectLockedCells="1"/>
  <mergeCells count="5">
    <mergeCell ref="B1:H1"/>
    <mergeCell ref="B2:H2"/>
    <mergeCell ref="B4:K4"/>
    <mergeCell ref="L4:R4"/>
    <mergeCell ref="D3:R3"/>
  </mergeCells>
  <conditionalFormatting sqref="A7:R256">
    <cfRule type="expression" priority="1" dxfId="1" stopIfTrue="1">
      <formula>$F7&lt;&gt;""</formula>
    </cfRule>
  </conditionalFormatting>
  <dataValidations count="5">
    <dataValidation type="list" allowBlank="1" showInputMessage="1" showErrorMessage="1" sqref="P7:P256">
      <formula1>$W$5:$X$5</formula1>
    </dataValidation>
    <dataValidation type="list" allowBlank="1" showInputMessage="1" showErrorMessage="1" sqref="Q7:Q256">
      <formula1>$Y$5:$Z$5</formula1>
    </dataValidation>
    <dataValidation type="list" allowBlank="1" showInputMessage="1" showErrorMessage="1" errorTitle="Chọn Giới tính chưa đúng" error="Chọn Cancel rồi nhấn vào mũi tên và chọn Giới tính" sqref="H7:H256">
      <formula1>$AA$5:$AB$5</formula1>
    </dataValidation>
    <dataValidation type="list" allowBlank="1" showInputMessage="1" showErrorMessage="1" errorTitle="Chọn Môn thi chưa đúng" error="Chọn Cancel rồi nhấn vào mũi tên để chọn Môn thi" sqref="L7:L256">
      <formula1>$W$6:$AD$6</formula1>
    </dataValidation>
    <dataValidation type="decimal" allowBlank="1" showInputMessage="1" showErrorMessage="1" sqref="O7:O256">
      <formula1>0</formula1>
      <formula2>10</formula2>
    </dataValidation>
  </dataValidations>
  <printOptions/>
  <pageMargins left="0.45" right="0" top="0.5" bottom="1" header="0.511811023622047" footer="0.75"/>
  <pageSetup horizontalDpi="600" verticalDpi="600" orientation="landscape" paperSize="9" scale="85" r:id="rId1"/>
  <headerFooter alignWithMargins="0">
    <oddFooter>&amp;R&amp;"Arial,Bold"HIỆU TRƯỞNG</oddFooter>
  </headerFooter>
</worksheet>
</file>

<file path=xl/worksheets/sheet3.xml><?xml version="1.0" encoding="utf-8"?>
<worksheet xmlns="http://schemas.openxmlformats.org/spreadsheetml/2006/main" xmlns:r="http://schemas.openxmlformats.org/officeDocument/2006/relationships">
  <dimension ref="A1:AA19"/>
  <sheetViews>
    <sheetView zoomScalePageLayoutView="0" workbookViewId="0" topLeftCell="A1">
      <selection activeCell="C9" sqref="C9"/>
    </sheetView>
  </sheetViews>
  <sheetFormatPr defaultColWidth="9.140625" defaultRowHeight="18" customHeight="1"/>
  <cols>
    <col min="1" max="1" width="16.140625" style="1" bestFit="1" customWidth="1"/>
    <col min="2" max="2" width="5.7109375" style="1" customWidth="1"/>
    <col min="3" max="3" width="5.28125" style="1" bestFit="1" customWidth="1"/>
    <col min="4" max="4" width="5.57421875" style="1" customWidth="1"/>
    <col min="5" max="5" width="7.421875" style="1" customWidth="1"/>
    <col min="6" max="6" width="5.421875" style="1" bestFit="1" customWidth="1"/>
    <col min="7" max="7" width="6.28125" style="1" bestFit="1" customWidth="1"/>
    <col min="8" max="25" width="4.28125" style="1" customWidth="1"/>
    <col min="26" max="26" width="12.421875" style="1" customWidth="1"/>
    <col min="27" max="16384" width="9.140625" style="1" customWidth="1"/>
  </cols>
  <sheetData>
    <row r="1" spans="1:7" ht="18" customHeight="1">
      <c r="A1" s="116" t="s">
        <v>168</v>
      </c>
      <c r="B1" s="116"/>
      <c r="C1" s="116"/>
      <c r="D1" s="116"/>
      <c r="E1" s="116"/>
      <c r="F1" s="116"/>
      <c r="G1" s="116"/>
    </row>
    <row r="2" spans="1:7" ht="18" customHeight="1">
      <c r="A2" s="117" t="str">
        <f>IF('Thong tin'!$E$17="","",'Thong tin'!$C$17&amp;" "&amp;'Thong tin'!$E$17)</f>
        <v>Trường THCS  Bình Minh</v>
      </c>
      <c r="B2" s="117"/>
      <c r="C2" s="117"/>
      <c r="D2" s="117"/>
      <c r="E2" s="117"/>
      <c r="F2" s="117"/>
      <c r="G2" s="117"/>
    </row>
    <row r="3" spans="1:26" ht="18" customHeight="1">
      <c r="A3" s="121" t="s">
        <v>40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1:26" ht="18" customHeight="1">
      <c r="A4" s="122" t="s">
        <v>169</v>
      </c>
      <c r="B4" s="122"/>
      <c r="C4" s="122"/>
      <c r="D4" s="122"/>
      <c r="E4" s="122"/>
      <c r="F4" s="122"/>
      <c r="G4" s="122"/>
      <c r="H4" s="122"/>
      <c r="I4" s="122"/>
      <c r="J4" s="122"/>
      <c r="K4" s="122"/>
      <c r="L4" s="123" t="str">
        <f>IF('Thong tin'!E16="","",'Thong tin'!E16)</f>
        <v>2013 - 2014</v>
      </c>
      <c r="M4" s="123"/>
      <c r="N4" s="123"/>
      <c r="O4" s="123"/>
      <c r="P4" s="123"/>
      <c r="Q4" s="123"/>
      <c r="R4" s="123"/>
      <c r="S4" s="123"/>
      <c r="T4" s="123"/>
      <c r="U4" s="123"/>
      <c r="V4" s="123"/>
      <c r="W4" s="123"/>
      <c r="X4" s="123"/>
      <c r="Y4" s="123"/>
      <c r="Z4" s="123"/>
    </row>
    <row r="5" spans="1:7" ht="12.75" customHeight="1">
      <c r="A5" s="2"/>
      <c r="B5" s="2"/>
      <c r="C5" s="2"/>
      <c r="D5" s="2"/>
      <c r="E5" s="2"/>
      <c r="F5" s="2"/>
      <c r="G5" s="2"/>
    </row>
    <row r="6" spans="1:26" ht="18" customHeight="1">
      <c r="A6" s="124" t="s">
        <v>36</v>
      </c>
      <c r="B6" s="124" t="s">
        <v>171</v>
      </c>
      <c r="C6" s="124" t="s">
        <v>172</v>
      </c>
      <c r="D6" s="124" t="s">
        <v>37</v>
      </c>
      <c r="E6" s="124"/>
      <c r="F6" s="124"/>
      <c r="G6" s="124"/>
      <c r="H6" s="124"/>
      <c r="I6" s="124"/>
      <c r="J6" s="124"/>
      <c r="K6" s="124"/>
      <c r="L6" s="124"/>
      <c r="M6" s="124"/>
      <c r="N6" s="124"/>
      <c r="O6" s="124"/>
      <c r="P6" s="124"/>
      <c r="Q6" s="124" t="s">
        <v>41</v>
      </c>
      <c r="R6" s="124"/>
      <c r="S6" s="124"/>
      <c r="T6" s="124"/>
      <c r="U6" s="124"/>
      <c r="V6" s="124"/>
      <c r="W6" s="124"/>
      <c r="X6" s="124"/>
      <c r="Y6" s="124"/>
      <c r="Z6" s="125" t="s">
        <v>5</v>
      </c>
    </row>
    <row r="7" spans="1:26" ht="18" customHeight="1">
      <c r="A7" s="124"/>
      <c r="B7" s="124"/>
      <c r="C7" s="124"/>
      <c r="D7" s="124" t="s">
        <v>38</v>
      </c>
      <c r="E7" s="124"/>
      <c r="F7" s="124"/>
      <c r="G7" s="124"/>
      <c r="H7" s="125" t="s">
        <v>176</v>
      </c>
      <c r="I7" s="125"/>
      <c r="J7" s="125"/>
      <c r="K7" s="125"/>
      <c r="L7" s="125"/>
      <c r="M7" s="125"/>
      <c r="N7" s="125"/>
      <c r="O7" s="125"/>
      <c r="P7" s="125"/>
      <c r="Q7" s="124"/>
      <c r="R7" s="124"/>
      <c r="S7" s="124"/>
      <c r="T7" s="124"/>
      <c r="U7" s="124"/>
      <c r="V7" s="124"/>
      <c r="W7" s="124"/>
      <c r="X7" s="124"/>
      <c r="Y7" s="124"/>
      <c r="Z7" s="125"/>
    </row>
    <row r="8" spans="1:26" ht="57">
      <c r="A8" s="124"/>
      <c r="B8" s="124"/>
      <c r="C8" s="124"/>
      <c r="D8" s="4" t="s">
        <v>39</v>
      </c>
      <c r="E8" s="4" t="s">
        <v>173</v>
      </c>
      <c r="F8" s="4" t="s">
        <v>170</v>
      </c>
      <c r="G8" s="4" t="s">
        <v>174</v>
      </c>
      <c r="H8" s="5" t="s">
        <v>175</v>
      </c>
      <c r="I8" s="6" t="s">
        <v>13</v>
      </c>
      <c r="J8" s="6" t="s">
        <v>24</v>
      </c>
      <c r="K8" s="6" t="s">
        <v>25</v>
      </c>
      <c r="L8" s="6" t="s">
        <v>26</v>
      </c>
      <c r="M8" s="6" t="s">
        <v>27</v>
      </c>
      <c r="N8" s="6" t="s">
        <v>28</v>
      </c>
      <c r="O8" s="6" t="s">
        <v>29</v>
      </c>
      <c r="P8" s="6" t="s">
        <v>30</v>
      </c>
      <c r="Q8" s="5" t="s">
        <v>175</v>
      </c>
      <c r="R8" s="5" t="s">
        <v>13</v>
      </c>
      <c r="S8" s="5" t="s">
        <v>24</v>
      </c>
      <c r="T8" s="5" t="s">
        <v>25</v>
      </c>
      <c r="U8" s="5" t="s">
        <v>26</v>
      </c>
      <c r="V8" s="5" t="s">
        <v>27</v>
      </c>
      <c r="W8" s="5" t="s">
        <v>28</v>
      </c>
      <c r="X8" s="5" t="s">
        <v>29</v>
      </c>
      <c r="Y8" s="5" t="s">
        <v>30</v>
      </c>
      <c r="Z8" s="125"/>
    </row>
    <row r="9" spans="1:26" ht="63" customHeight="1">
      <c r="A9" s="4" t="str">
        <f>IF('Thong tin'!E17="","Chọn trường ở Sheet &lt;Thong tin&gt;",'Thong tin'!E17)</f>
        <v> Bình Minh</v>
      </c>
      <c r="B9" s="29">
        <v>6</v>
      </c>
      <c r="C9" s="30">
        <v>40</v>
      </c>
      <c r="D9" s="7">
        <f>IF('Thong tin'!E17="","",IF('Thong tin'!E17=" Lê Quý Đôn",4*10+4*6,C9/45*8))</f>
        <v>7.111111111111111</v>
      </c>
      <c r="E9" s="4">
        <f>IF(ISERROR(C9/B9),"!",C9/B9)</f>
        <v>6.666666666666667</v>
      </c>
      <c r="F9" s="7">
        <f>IF(A9=" Lê Quý Đôn",D9/8,C9/45)</f>
        <v>0.8888888888888888</v>
      </c>
      <c r="G9" s="7">
        <f>F9-B9</f>
        <v>-5.111111111111111</v>
      </c>
      <c r="H9" s="8">
        <f>SUM(I9:P9)</f>
        <v>40</v>
      </c>
      <c r="I9" s="7">
        <f>COUNTIF('DS HSG'!$L$7:$L$67,"Toán")</f>
        <v>5</v>
      </c>
      <c r="J9" s="7">
        <f>COUNTIF('DS HSG'!$L$7:$L$67,"Lý")</f>
        <v>5</v>
      </c>
      <c r="K9" s="7">
        <f>COUNTIF('DS HSG'!$L$7:$L$67,"Hóa")</f>
        <v>5</v>
      </c>
      <c r="L9" s="7">
        <f>COUNTIF('DS HSG'!$L$7:$L$67,"Sinh")</f>
        <v>5</v>
      </c>
      <c r="M9" s="7">
        <f>COUNTIF('DS HSG'!$L$7:$L$67,"Văn")</f>
        <v>5</v>
      </c>
      <c r="N9" s="7">
        <f>COUNTIF('DS HSG'!$L$7:$L$67,"Sử")</f>
        <v>5</v>
      </c>
      <c r="O9" s="7">
        <f>COUNTIF('DS HSG'!$L$7:$L$67,"Địa")</f>
        <v>5</v>
      </c>
      <c r="P9" s="7">
        <f>COUNTIF('DS HSG'!$L$7:$L$67,"T.Anh")</f>
        <v>5</v>
      </c>
      <c r="Q9" s="49" t="str">
        <f>IF('Thong tin'!E17="","",IF(H9&gt;=D9,"Đủ","Thiếu "&amp;D9-H9))</f>
        <v>Đủ</v>
      </c>
      <c r="R9" s="50" t="str">
        <f>IF(AND($A$9=" Lê Quý Đôn",I9&gt;=10,I9&lt;16),"Đủ",IF(AND($A$9=" Lê Quý Đôn",I9&lt;10),"Thiếu "&amp;10-I9,IF(I9&gt;=($B$9-2),"Đủ","Thiếu "&amp;$B$9-I9-2)))</f>
        <v>Đủ</v>
      </c>
      <c r="S9" s="50" t="str">
        <f>IF(AND($A$9=" Lê Quý Đôn",J9&gt;=10,J9&lt;16),"Đủ",IF(AND($A$9=" Lê Quý Đôn",J9&lt;10),"Thiếu "&amp;10-J9,IF(J9&gt;=($B$9-2),"Đủ","Thiếu "&amp;$B$9-J9-2)))</f>
        <v>Đủ</v>
      </c>
      <c r="T9" s="50" t="str">
        <f>IF(AND($A$9=" Lê Quý Đôn",K9&gt;=10,K9&lt;16),"Đủ",IF(AND($A$9=" Lê Quý Đôn",K9&lt;10),"Thiếu "&amp;10-K9,IF(K9&gt;=($B$9-2),"Đủ","Thiếu "&amp;$B$9-K9-2)))</f>
        <v>Đủ</v>
      </c>
      <c r="U9" s="50" t="str">
        <f>IF(AND($A$9=" Lê Quý Đôn",L9&gt;=10,L9&lt;16),"Đủ",IF(AND($A$9=" Lê Quý Đôn",L9&lt;10),"Thiếu "&amp;10-L9,IF(L9&gt;=($B$9-2),"Đủ","Thiếu "&amp;$B$9-L9-2)))</f>
        <v>Đủ</v>
      </c>
      <c r="V9" s="50" t="str">
        <f>IF(AND($A$9=" Lê Quý Đôn",M9&gt;=6,M9&lt;16),"Đủ",IF(AND($A$9=" Lê Quý Đôn",M9&lt;6),"Thiếu "&amp;6-M9,IF(M9&gt;=($B$9-2),"Đủ","Thiếu "&amp;$B$9-M9-2)))</f>
        <v>Đủ</v>
      </c>
      <c r="W9" s="50" t="str">
        <f>IF(AND($A$9=" Lê Quý Đôn",N9&gt;=6,N9&lt;16),"Đủ",IF(AND($A$9=" Lê Quý Đôn",N9&lt;6),"Thiếu "&amp;6-N9,IF(N9&gt;=($B$9-2),"Đủ","Thiếu "&amp;$B$9-N9-2)))</f>
        <v>Đủ</v>
      </c>
      <c r="X9" s="50" t="str">
        <f>IF(AND($A$9=" Lê Quý Đôn",O9&gt;=6,O9&lt;16),"Đủ",IF(AND($A$9=" Lê Quý Đôn",O9&lt;6),"Thiếu "&amp;6-O9,IF(O9&gt;=($B$9-2),"Đủ","Thiếu "&amp;$B$9-O9-2)))</f>
        <v>Đủ</v>
      </c>
      <c r="Y9" s="50" t="str">
        <f>IF(AND($A$9=" Lê Quý Đôn",P9&gt;=6,P9&lt;16),"Đủ",IF(AND($A$9=" Lê Quý Đôn",P9&lt;6),"Thiếu "&amp;6-P9,IF(P9&gt;=($B$9-2),"Đủ","Thiếu "&amp;$B$9-P9-2)))</f>
        <v>Đủ</v>
      </c>
      <c r="Z9" s="7"/>
    </row>
    <row r="12" spans="13:25" ht="18" customHeight="1">
      <c r="M12" s="116" t="str">
        <f>"Hải Dương, ngày "&amp;'Thong tin'!E19</f>
        <v>Hải Dương, ngày 08/01/2014</v>
      </c>
      <c r="N12" s="116"/>
      <c r="O12" s="116"/>
      <c r="P12" s="116"/>
      <c r="Q12" s="116"/>
      <c r="R12" s="116"/>
      <c r="S12" s="116"/>
      <c r="T12" s="116"/>
      <c r="U12" s="116"/>
      <c r="V12" s="116"/>
      <c r="W12" s="116"/>
      <c r="X12" s="116"/>
      <c r="Y12" s="116"/>
    </row>
    <row r="13" spans="13:25" ht="18" customHeight="1">
      <c r="M13" s="117" t="s">
        <v>7</v>
      </c>
      <c r="N13" s="117"/>
      <c r="O13" s="117"/>
      <c r="P13" s="117"/>
      <c r="Q13" s="117"/>
      <c r="R13" s="117"/>
      <c r="S13" s="117"/>
      <c r="T13" s="117"/>
      <c r="U13" s="117"/>
      <c r="V13" s="117"/>
      <c r="W13" s="117"/>
      <c r="X13" s="117"/>
      <c r="Y13" s="117"/>
    </row>
    <row r="15" ht="18" customHeight="1">
      <c r="Z15" s="3"/>
    </row>
    <row r="17" spans="16:27" ht="18" customHeight="1">
      <c r="P17" s="117" t="str">
        <f>IF('Thong tin'!$E$18="","",'Thong tin'!$E$18)</f>
        <v>Đinh Thị Vượng</v>
      </c>
      <c r="Q17" s="117"/>
      <c r="R17" s="117"/>
      <c r="S17" s="117"/>
      <c r="T17" s="117"/>
      <c r="U17" s="117"/>
      <c r="V17" s="117"/>
      <c r="W17" s="117"/>
      <c r="X17" s="43"/>
      <c r="Y17" s="43"/>
      <c r="Z17" s="43"/>
      <c r="AA17" s="43"/>
    </row>
    <row r="19" spans="13:25" ht="18" customHeight="1">
      <c r="M19" s="117"/>
      <c r="N19" s="117"/>
      <c r="O19" s="117"/>
      <c r="P19" s="117"/>
      <c r="Q19" s="117"/>
      <c r="R19" s="117"/>
      <c r="S19" s="117"/>
      <c r="T19" s="117"/>
      <c r="U19" s="117"/>
      <c r="V19" s="117"/>
      <c r="W19" s="117"/>
      <c r="X19" s="117"/>
      <c r="Y19" s="117"/>
    </row>
  </sheetData>
  <sheetProtection password="DB05" sheet="1" selectLockedCells="1"/>
  <mergeCells count="17">
    <mergeCell ref="Z6:Z8"/>
    <mergeCell ref="M19:Y19"/>
    <mergeCell ref="D7:G7"/>
    <mergeCell ref="H7:P7"/>
    <mergeCell ref="D6:P6"/>
    <mergeCell ref="P17:W17"/>
    <mergeCell ref="M13:Y13"/>
    <mergeCell ref="A1:G1"/>
    <mergeCell ref="A2:G2"/>
    <mergeCell ref="A3:Z3"/>
    <mergeCell ref="M12:Y12"/>
    <mergeCell ref="A4:K4"/>
    <mergeCell ref="L4:Z4"/>
    <mergeCell ref="A6:A8"/>
    <mergeCell ref="B6:B8"/>
    <mergeCell ref="C6:C8"/>
    <mergeCell ref="Q6:Y7"/>
  </mergeCells>
  <printOptions/>
  <pageMargins left="0.5" right="0" top="0.5"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12" sqref="E12"/>
    </sheetView>
  </sheetViews>
  <sheetFormatPr defaultColWidth="9.140625" defaultRowHeight="18" customHeight="1"/>
  <cols>
    <col min="1" max="1" width="4.28125" style="9" bestFit="1" customWidth="1"/>
    <col min="2" max="2" width="32.28125" style="9" customWidth="1"/>
    <col min="3" max="3" width="8.140625" style="9" bestFit="1" customWidth="1"/>
    <col min="4" max="4" width="15.421875" style="9" customWidth="1"/>
    <col min="5" max="5" width="18.57421875" style="9" customWidth="1"/>
    <col min="6" max="6" width="11.421875" style="9" customWidth="1"/>
    <col min="7" max="8" width="9.140625" style="9" customWidth="1"/>
    <col min="9" max="10" width="0" style="9" hidden="1" customWidth="1"/>
    <col min="11" max="16384" width="9.140625" style="9" customWidth="1"/>
  </cols>
  <sheetData>
    <row r="1" spans="1:3" s="1" customFormat="1" ht="18" customHeight="1">
      <c r="A1" s="116" t="s">
        <v>168</v>
      </c>
      <c r="B1" s="116"/>
      <c r="C1" s="116"/>
    </row>
    <row r="2" spans="1:3" s="1" customFormat="1" ht="18" customHeight="1">
      <c r="A2" s="117" t="str">
        <f>IF('Thong tin'!$E$17="","",'Thong tin'!$C$17&amp;" "&amp;'Thong tin'!$E$17)</f>
        <v>Trường THCS  Bình Minh</v>
      </c>
      <c r="B2" s="117"/>
      <c r="C2" s="117"/>
    </row>
    <row r="3" spans="1:6" ht="18" customHeight="1">
      <c r="A3" s="120" t="s">
        <v>11</v>
      </c>
      <c r="B3" s="120"/>
      <c r="C3" s="120"/>
      <c r="D3" s="120"/>
      <c r="E3" s="120"/>
      <c r="F3" s="120"/>
    </row>
    <row r="4" spans="1:6" ht="18" customHeight="1">
      <c r="A4" s="118" t="s">
        <v>169</v>
      </c>
      <c r="B4" s="118"/>
      <c r="C4" s="118"/>
      <c r="D4" s="119" t="str">
        <f>IF('Thong tin'!E16="","",'Thong tin'!E16)</f>
        <v>2013 - 2014</v>
      </c>
      <c r="E4" s="119"/>
      <c r="F4" s="119"/>
    </row>
    <row r="5" spans="1:6" ht="18" customHeight="1">
      <c r="A5" s="42"/>
      <c r="B5" s="42"/>
      <c r="C5" s="42"/>
      <c r="D5" s="42"/>
      <c r="E5" s="42"/>
      <c r="F5" s="42"/>
    </row>
    <row r="6" spans="1:10" ht="18" customHeight="1">
      <c r="A6" s="18" t="s">
        <v>0</v>
      </c>
      <c r="B6" s="18" t="s">
        <v>8</v>
      </c>
      <c r="C6" s="18" t="s">
        <v>10</v>
      </c>
      <c r="D6" s="18" t="s">
        <v>4</v>
      </c>
      <c r="E6" s="18" t="s">
        <v>9</v>
      </c>
      <c r="F6" s="18" t="s">
        <v>5</v>
      </c>
      <c r="I6" s="9" t="s">
        <v>239</v>
      </c>
      <c r="J6" s="9" t="s">
        <v>240</v>
      </c>
    </row>
    <row r="7" spans="1:6" ht="18" customHeight="1">
      <c r="A7" s="19" t="str">
        <f>IF(B7="","","1")</f>
        <v>1</v>
      </c>
      <c r="B7" s="20" t="s">
        <v>510</v>
      </c>
      <c r="C7" s="21" t="s">
        <v>17</v>
      </c>
      <c r="D7" s="19" t="str">
        <f>IF(B7="","",'Thong tin'!$E$17)</f>
        <v> Bình Minh</v>
      </c>
      <c r="E7" s="20" t="s">
        <v>511</v>
      </c>
      <c r="F7" s="21"/>
    </row>
    <row r="8" spans="1:6" ht="18" customHeight="1">
      <c r="A8" s="22" t="str">
        <f>IF(B8="","","2")</f>
        <v>2</v>
      </c>
      <c r="B8" s="23" t="s">
        <v>512</v>
      </c>
      <c r="C8" s="24" t="s">
        <v>17</v>
      </c>
      <c r="D8" s="22" t="str">
        <f>IF(B8="","",'Thong tin'!$E$17)</f>
        <v> Bình Minh</v>
      </c>
      <c r="E8" s="23" t="s">
        <v>513</v>
      </c>
      <c r="F8" s="24"/>
    </row>
    <row r="9" spans="1:6" ht="18" customHeight="1">
      <c r="A9" s="22" t="str">
        <f>IF(B9="","","3")</f>
        <v>3</v>
      </c>
      <c r="B9" s="23" t="s">
        <v>515</v>
      </c>
      <c r="C9" s="24" t="s">
        <v>16</v>
      </c>
      <c r="D9" s="22" t="str">
        <f>IF(B9="","",'Thong tin'!$E$17)</f>
        <v> Bình Minh</v>
      </c>
      <c r="E9" s="23" t="s">
        <v>516</v>
      </c>
      <c r="F9" s="24"/>
    </row>
    <row r="10" spans="1:6" ht="18" customHeight="1">
      <c r="A10" s="22" t="str">
        <f>IF(B10="","","4")</f>
        <v>4</v>
      </c>
      <c r="B10" s="23" t="s">
        <v>520</v>
      </c>
      <c r="C10" s="24" t="s">
        <v>17</v>
      </c>
      <c r="D10" s="22" t="str">
        <f>IF(B10="","",'Thong tin'!$E$17)</f>
        <v> Bình Minh</v>
      </c>
      <c r="E10" s="23" t="s">
        <v>521</v>
      </c>
      <c r="F10" s="24"/>
    </row>
    <row r="11" spans="1:6" ht="18" customHeight="1">
      <c r="A11" s="22">
        <f>IF(B11="","","5")</f>
      </c>
      <c r="B11" s="23"/>
      <c r="C11" s="24"/>
      <c r="D11" s="22">
        <f>IF(B11="","",'Thong tin'!$E$17)</f>
      </c>
      <c r="E11" s="23"/>
      <c r="F11" s="24"/>
    </row>
    <row r="12" spans="1:6" ht="18" customHeight="1">
      <c r="A12" s="22">
        <f>IF(B12="","","6")</f>
      </c>
      <c r="B12" s="23"/>
      <c r="C12" s="24"/>
      <c r="D12" s="22">
        <f>IF(B12="","",'Thong tin'!$E$17)</f>
      </c>
      <c r="E12" s="23"/>
      <c r="F12" s="24"/>
    </row>
    <row r="13" spans="1:6" ht="18" customHeight="1">
      <c r="A13" s="22">
        <f>IF(B13="","","7")</f>
      </c>
      <c r="B13" s="23"/>
      <c r="C13" s="24"/>
      <c r="D13" s="22">
        <f>IF(B13="","",'Thong tin'!$E$17)</f>
      </c>
      <c r="E13" s="23"/>
      <c r="F13" s="24"/>
    </row>
    <row r="14" spans="1:6" ht="18" customHeight="1">
      <c r="A14" s="22">
        <f>IF(B14="","","8")</f>
      </c>
      <c r="B14" s="23"/>
      <c r="C14" s="24"/>
      <c r="D14" s="22">
        <f>IF(B14="","",'Thong tin'!$E$17)</f>
      </c>
      <c r="E14" s="23"/>
      <c r="F14" s="24"/>
    </row>
    <row r="15" spans="1:6" ht="18" customHeight="1">
      <c r="A15" s="22">
        <f>IF(B15="","","9")</f>
      </c>
      <c r="B15" s="23"/>
      <c r="C15" s="24"/>
      <c r="D15" s="22">
        <f>IF(B15="","",'Thong tin'!$E$17)</f>
      </c>
      <c r="E15" s="23"/>
      <c r="F15" s="24"/>
    </row>
    <row r="16" spans="1:6" ht="18" customHeight="1">
      <c r="A16" s="25">
        <f>IF(B16="","","10")</f>
      </c>
      <c r="B16" s="26"/>
      <c r="C16" s="28"/>
      <c r="D16" s="25">
        <f>IF(B16="","",'Thong tin'!$E$17)</f>
      </c>
      <c r="E16" s="26"/>
      <c r="F16" s="28"/>
    </row>
    <row r="18" spans="3:6" ht="18" customHeight="1">
      <c r="C18" s="127" t="str">
        <f>'So luong HS'!M12</f>
        <v>Hải Dương, ngày 08/01/2014</v>
      </c>
      <c r="D18" s="127"/>
      <c r="E18" s="127"/>
      <c r="F18" s="127"/>
    </row>
    <row r="19" spans="3:6" ht="18" customHeight="1">
      <c r="C19" s="128" t="s">
        <v>7</v>
      </c>
      <c r="D19" s="128"/>
      <c r="E19" s="128"/>
      <c r="F19" s="128"/>
    </row>
    <row r="23" spans="3:6" ht="18" customHeight="1">
      <c r="C23" s="128" t="str">
        <f>IF('Thong tin'!E18="","",'Thong tin'!E18)</f>
        <v>Đinh Thị Vượng</v>
      </c>
      <c r="D23" s="128"/>
      <c r="E23" s="128"/>
      <c r="F23" s="128"/>
    </row>
    <row r="26" spans="1:6" ht="28.5" customHeight="1">
      <c r="A26" s="126" t="s">
        <v>237</v>
      </c>
      <c r="B26" s="126"/>
      <c r="C26" s="126"/>
      <c r="D26" s="126"/>
      <c r="E26" s="126"/>
      <c r="F26" s="126"/>
    </row>
  </sheetData>
  <sheetProtection password="DB05" sheet="1" objects="1" scenarios="1" selectLockedCells="1"/>
  <mergeCells count="9">
    <mergeCell ref="A26:F26"/>
    <mergeCell ref="A4:C4"/>
    <mergeCell ref="D4:F4"/>
    <mergeCell ref="A1:C1"/>
    <mergeCell ref="A2:C2"/>
    <mergeCell ref="A3:F3"/>
    <mergeCell ref="C18:F18"/>
    <mergeCell ref="C19:F19"/>
    <mergeCell ref="C23:F23"/>
  </mergeCells>
  <dataValidations count="1">
    <dataValidation type="list" allowBlank="1" showInputMessage="1" showErrorMessage="1" errorTitle="Chọn Giới tính chưa đúng" error="Chọn Cancel và nhấn vào mũi tên để chọn Giới tính" sqref="C7:C16">
      <formula1>$H$6:$J$6</formula1>
    </dataValidation>
  </dataValidations>
  <printOptions/>
  <pageMargins left="0.7480314960629921" right="0"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6"/>
  <sheetViews>
    <sheetView tabSelected="1" zoomScalePageLayoutView="0" workbookViewId="0" topLeftCell="A1">
      <selection activeCell="E14" sqref="E14"/>
    </sheetView>
  </sheetViews>
  <sheetFormatPr defaultColWidth="9.140625" defaultRowHeight="19.5" customHeight="1"/>
  <cols>
    <col min="1" max="1" width="4.28125" style="9" bestFit="1" customWidth="1"/>
    <col min="2" max="2" width="25.7109375" style="9" bestFit="1" customWidth="1"/>
    <col min="3" max="3" width="14.57421875" style="9" customWidth="1"/>
    <col min="4" max="4" width="11.8515625" style="9" customWidth="1"/>
    <col min="5" max="5" width="20.8515625" style="9" customWidth="1"/>
    <col min="6" max="6" width="6.28125" style="9" bestFit="1" customWidth="1"/>
    <col min="7" max="7" width="6.140625" style="9" customWidth="1"/>
    <col min="8" max="8" width="10.140625" style="9" customWidth="1"/>
    <col min="9" max="10" width="10.140625" style="9" hidden="1" customWidth="1"/>
    <col min="11" max="11" width="3.00390625" style="9" hidden="1" customWidth="1"/>
    <col min="12" max="12" width="4.28125" style="9" hidden="1" customWidth="1"/>
    <col min="13" max="13" width="4.7109375" style="9" hidden="1" customWidth="1"/>
    <col min="14" max="14" width="4.28125" style="9" hidden="1" customWidth="1"/>
    <col min="15" max="15" width="3.57421875" style="9" hidden="1" customWidth="1"/>
    <col min="16" max="16" width="3.7109375" style="9" hidden="1" customWidth="1"/>
    <col min="17" max="17" width="4.28125" style="9" hidden="1" customWidth="1"/>
    <col min="18" max="18" width="0" style="9" hidden="1" customWidth="1"/>
    <col min="19" max="16384" width="9.140625" style="9" customWidth="1"/>
  </cols>
  <sheetData>
    <row r="1" spans="1:3" s="1" customFormat="1" ht="19.5" customHeight="1">
      <c r="A1" s="116" t="s">
        <v>168</v>
      </c>
      <c r="B1" s="116"/>
      <c r="C1" s="116"/>
    </row>
    <row r="2" spans="1:3" s="1" customFormat="1" ht="19.5" customHeight="1">
      <c r="A2" s="117" t="str">
        <f>IF('Thong tin'!$E$17="","",'Thong tin'!$C$17&amp;" "&amp;'Thong tin'!$E$17)</f>
        <v>Trường THCS  Bình Minh</v>
      </c>
      <c r="B2" s="117"/>
      <c r="C2" s="117"/>
    </row>
    <row r="3" spans="1:8" ht="19.5" customHeight="1">
      <c r="A3" s="120" t="s">
        <v>18</v>
      </c>
      <c r="B3" s="120"/>
      <c r="C3" s="120"/>
      <c r="D3" s="120"/>
      <c r="E3" s="120"/>
      <c r="F3" s="120"/>
      <c r="G3" s="120"/>
      <c r="H3" s="120"/>
    </row>
    <row r="4" spans="1:8" ht="19.5" customHeight="1">
      <c r="A4" s="118" t="s">
        <v>169</v>
      </c>
      <c r="B4" s="118"/>
      <c r="C4" s="118"/>
      <c r="D4" s="119" t="str">
        <f>IF('Thong tin'!E16="","",'Thong tin'!E16)</f>
        <v>2013 - 2014</v>
      </c>
      <c r="E4" s="119"/>
      <c r="F4" s="119"/>
      <c r="G4" s="119"/>
      <c r="H4" s="119"/>
    </row>
    <row r="5" spans="10:11" ht="19.5" customHeight="1">
      <c r="J5" s="37" t="s">
        <v>44</v>
      </c>
      <c r="K5" s="37" t="s">
        <v>45</v>
      </c>
    </row>
    <row r="6" spans="1:17" ht="38.25">
      <c r="A6" s="18" t="s">
        <v>0</v>
      </c>
      <c r="B6" s="18" t="s">
        <v>8</v>
      </c>
      <c r="C6" s="18" t="s">
        <v>4</v>
      </c>
      <c r="D6" s="17" t="s">
        <v>19</v>
      </c>
      <c r="E6" s="18" t="s">
        <v>20</v>
      </c>
      <c r="F6" s="17" t="s">
        <v>43</v>
      </c>
      <c r="G6" s="17" t="s">
        <v>42</v>
      </c>
      <c r="H6" s="17" t="s">
        <v>238</v>
      </c>
      <c r="I6" s="31" t="s">
        <v>47</v>
      </c>
      <c r="J6" s="13" t="s">
        <v>13</v>
      </c>
      <c r="K6" s="9" t="s">
        <v>24</v>
      </c>
      <c r="L6" s="9" t="s">
        <v>25</v>
      </c>
      <c r="M6" s="9" t="s">
        <v>26</v>
      </c>
      <c r="N6" s="9" t="s">
        <v>27</v>
      </c>
      <c r="O6" s="9" t="s">
        <v>28</v>
      </c>
      <c r="P6" s="9" t="s">
        <v>29</v>
      </c>
      <c r="Q6" s="9" t="s">
        <v>46</v>
      </c>
    </row>
    <row r="7" spans="1:10" ht="19.5" customHeight="1">
      <c r="A7" s="19" t="str">
        <f>IF(B7="","","1")</f>
        <v>1</v>
      </c>
      <c r="B7" s="38" t="s">
        <v>480</v>
      </c>
      <c r="C7" s="33" t="str">
        <f>IF(B7="","",'Thong tin'!$E$17)</f>
        <v> Bình Minh</v>
      </c>
      <c r="D7" s="32" t="s">
        <v>560</v>
      </c>
      <c r="E7" s="40" t="s">
        <v>514</v>
      </c>
      <c r="F7" s="32" t="s">
        <v>29</v>
      </c>
      <c r="G7" s="32" t="s">
        <v>29</v>
      </c>
      <c r="H7" s="32"/>
      <c r="I7" s="13"/>
      <c r="J7" s="13"/>
    </row>
    <row r="8" spans="1:9" ht="19.5" customHeight="1">
      <c r="A8" s="22" t="str">
        <f>IF(B8="","","2")</f>
        <v>2</v>
      </c>
      <c r="B8" s="39" t="s">
        <v>517</v>
      </c>
      <c r="C8" s="35" t="str">
        <f>IF(B8="","",'Thong tin'!$E$17)</f>
        <v> Bình Minh</v>
      </c>
      <c r="D8" s="34" t="s">
        <v>561</v>
      </c>
      <c r="E8" s="41" t="s">
        <v>518</v>
      </c>
      <c r="F8" s="34" t="s">
        <v>28</v>
      </c>
      <c r="G8" s="34" t="s">
        <v>28</v>
      </c>
      <c r="H8" s="34"/>
      <c r="I8" s="13"/>
    </row>
    <row r="9" spans="1:9" ht="19.5" customHeight="1">
      <c r="A9" s="22" t="str">
        <f>IF(B9="","","3")</f>
        <v>3</v>
      </c>
      <c r="B9" s="39" t="s">
        <v>491</v>
      </c>
      <c r="C9" s="35" t="str">
        <f>IF(B9="","",'Thong tin'!$E$17)</f>
        <v> Bình Minh</v>
      </c>
      <c r="D9" s="34" t="s">
        <v>562</v>
      </c>
      <c r="E9" s="41" t="s">
        <v>519</v>
      </c>
      <c r="F9" s="34" t="s">
        <v>26</v>
      </c>
      <c r="G9" s="34" t="s">
        <v>26</v>
      </c>
      <c r="H9" s="34"/>
      <c r="I9" s="13"/>
    </row>
    <row r="10" spans="1:9" ht="19.5" customHeight="1">
      <c r="A10" s="22" t="str">
        <f>IF(B10="","","4")</f>
        <v>4</v>
      </c>
      <c r="B10" s="39" t="s">
        <v>522</v>
      </c>
      <c r="C10" s="35" t="str">
        <f>IF(B10="","",'Thong tin'!$E$17)</f>
        <v> Bình Minh</v>
      </c>
      <c r="D10" s="34" t="s">
        <v>563</v>
      </c>
      <c r="E10" s="41" t="s">
        <v>523</v>
      </c>
      <c r="F10" s="34" t="s">
        <v>25</v>
      </c>
      <c r="G10" s="34" t="s">
        <v>25</v>
      </c>
      <c r="H10" s="34"/>
      <c r="I10" s="13"/>
    </row>
    <row r="11" spans="1:9" ht="19.5" customHeight="1">
      <c r="A11" s="22" t="str">
        <f>IF(B11="","","5")</f>
        <v>5</v>
      </c>
      <c r="B11" s="39" t="s">
        <v>461</v>
      </c>
      <c r="C11" s="35" t="str">
        <f>IF(B11="","",'Thong tin'!$E$17)</f>
        <v> Bình Minh</v>
      </c>
      <c r="D11" s="34" t="s">
        <v>564</v>
      </c>
      <c r="E11" s="41" t="s">
        <v>548</v>
      </c>
      <c r="F11" s="34" t="s">
        <v>24</v>
      </c>
      <c r="G11" s="34" t="s">
        <v>24</v>
      </c>
      <c r="H11" s="34"/>
      <c r="I11" s="13"/>
    </row>
    <row r="12" spans="1:9" ht="19.5" customHeight="1">
      <c r="A12" s="22" t="str">
        <f>IF(B12="","","6")</f>
        <v>6</v>
      </c>
      <c r="B12" s="39" t="s">
        <v>500</v>
      </c>
      <c r="C12" s="35" t="str">
        <f>IF(B12="","",'Thong tin'!$E$17)</f>
        <v> Bình Minh</v>
      </c>
      <c r="D12" s="34" t="s">
        <v>565</v>
      </c>
      <c r="E12" s="41" t="s">
        <v>549</v>
      </c>
      <c r="F12" s="34" t="s">
        <v>46</v>
      </c>
      <c r="G12" s="34" t="s">
        <v>46</v>
      </c>
      <c r="H12" s="34"/>
      <c r="I12" s="13"/>
    </row>
    <row r="13" spans="1:9" ht="19.5" customHeight="1">
      <c r="A13" s="22" t="str">
        <f>IF(B13="","","7")</f>
        <v>7</v>
      </c>
      <c r="B13" s="39" t="s">
        <v>509</v>
      </c>
      <c r="C13" s="35" t="str">
        <f>IF(B13="","",'Thong tin'!$E$17)</f>
        <v> Bình Minh</v>
      </c>
      <c r="D13" s="34" t="s">
        <v>566</v>
      </c>
      <c r="E13" s="41" t="s">
        <v>576</v>
      </c>
      <c r="F13" s="34" t="s">
        <v>13</v>
      </c>
      <c r="G13" s="34" t="s">
        <v>13</v>
      </c>
      <c r="H13" s="34"/>
      <c r="I13" s="13"/>
    </row>
    <row r="14" spans="1:9" ht="19.5" customHeight="1">
      <c r="A14" s="22" t="str">
        <f>IF(B14="","","8")</f>
        <v>8</v>
      </c>
      <c r="B14" s="39" t="s">
        <v>537</v>
      </c>
      <c r="C14" s="35" t="str">
        <f>IF(B14="","",'Thong tin'!$E$17)</f>
        <v> Bình Minh</v>
      </c>
      <c r="D14" s="34" t="s">
        <v>567</v>
      </c>
      <c r="E14" s="41" t="s">
        <v>577</v>
      </c>
      <c r="F14" s="34" t="s">
        <v>27</v>
      </c>
      <c r="G14" s="34" t="s">
        <v>27</v>
      </c>
      <c r="H14" s="34"/>
      <c r="I14" s="13"/>
    </row>
    <row r="15" spans="1:9" ht="19.5" customHeight="1">
      <c r="A15" s="22">
        <f>IF(B15="","","9")</f>
      </c>
      <c r="B15" s="39"/>
      <c r="C15" s="35">
        <f>IF(B15="","",'Thong tin'!$E$17)</f>
      </c>
      <c r="D15" s="34"/>
      <c r="E15" s="41"/>
      <c r="F15" s="34"/>
      <c r="G15" s="34"/>
      <c r="H15" s="34"/>
      <c r="I15" s="13"/>
    </row>
    <row r="16" spans="1:9" ht="19.5" customHeight="1">
      <c r="A16" s="22">
        <f>IF(B16="","","10")</f>
      </c>
      <c r="B16" s="39"/>
      <c r="C16" s="35">
        <f>IF(B16="","",'Thong tin'!$E$17)</f>
      </c>
      <c r="D16" s="34"/>
      <c r="E16" s="41"/>
      <c r="F16" s="34"/>
      <c r="G16" s="34"/>
      <c r="H16" s="34"/>
      <c r="I16" s="13"/>
    </row>
    <row r="17" spans="1:9" ht="19.5" customHeight="1">
      <c r="A17" s="22">
        <f>IF(B17="","","11")</f>
      </c>
      <c r="B17" s="39"/>
      <c r="C17" s="35">
        <f>IF(B17="","",'Thong tin'!$E$17)</f>
      </c>
      <c r="D17" s="34"/>
      <c r="E17" s="41"/>
      <c r="F17" s="34"/>
      <c r="G17" s="34"/>
      <c r="H17" s="34"/>
      <c r="I17" s="13"/>
    </row>
    <row r="18" spans="1:9" ht="19.5" customHeight="1">
      <c r="A18" s="22">
        <f>IF(B18="","","12")</f>
      </c>
      <c r="B18" s="39"/>
      <c r="C18" s="35">
        <f>IF(B18="","",'Thong tin'!$E$17)</f>
      </c>
      <c r="D18" s="34"/>
      <c r="E18" s="41"/>
      <c r="F18" s="34"/>
      <c r="G18" s="34"/>
      <c r="H18" s="34"/>
      <c r="I18" s="13"/>
    </row>
    <row r="19" spans="1:9" ht="19.5" customHeight="1">
      <c r="A19" s="25">
        <f>IF(B19="","","13")</f>
      </c>
      <c r="B19" s="26"/>
      <c r="C19" s="36">
        <f>IF(B19="","",'Thong tin'!$E$17)</f>
      </c>
      <c r="D19" s="28"/>
      <c r="E19" s="27"/>
      <c r="F19" s="28"/>
      <c r="G19" s="28"/>
      <c r="H19" s="28"/>
      <c r="I19" s="13"/>
    </row>
    <row r="21" spans="4:8" ht="19.5" customHeight="1">
      <c r="D21" s="127" t="str">
        <f>'So luong HS'!M12</f>
        <v>Hải Dương, ngày 08/01/2014</v>
      </c>
      <c r="E21" s="127"/>
      <c r="F21" s="127"/>
      <c r="G21" s="127"/>
      <c r="H21" s="127"/>
    </row>
    <row r="22" spans="4:8" ht="19.5" customHeight="1">
      <c r="D22" s="128" t="s">
        <v>7</v>
      </c>
      <c r="E22" s="128"/>
      <c r="F22" s="128"/>
      <c r="G22" s="128"/>
      <c r="H22" s="128"/>
    </row>
    <row r="23" spans="4:8" ht="19.5" customHeight="1">
      <c r="D23" s="10"/>
      <c r="E23" s="10"/>
      <c r="F23" s="10"/>
      <c r="G23" s="10"/>
      <c r="H23" s="10"/>
    </row>
    <row r="24" spans="4:8" ht="19.5" customHeight="1">
      <c r="D24" s="10"/>
      <c r="E24" s="10"/>
      <c r="F24" s="10"/>
      <c r="G24" s="10"/>
      <c r="H24" s="10"/>
    </row>
    <row r="25" spans="4:8" ht="19.5" customHeight="1">
      <c r="D25" s="128" t="str">
        <f>IF('Thong tin'!E18="","",'Thong tin'!E18)</f>
        <v>Đinh Thị Vượng</v>
      </c>
      <c r="E25" s="128"/>
      <c r="F25" s="128"/>
      <c r="G25" s="128"/>
      <c r="H25" s="128"/>
    </row>
    <row r="26" spans="5:9" ht="19.5" customHeight="1">
      <c r="E26" s="128"/>
      <c r="F26" s="128"/>
      <c r="G26" s="10"/>
      <c r="H26" s="10"/>
      <c r="I26" s="10"/>
    </row>
  </sheetData>
  <sheetProtection password="DB05" sheet="1" objects="1" scenarios="1" selectLockedCells="1"/>
  <mergeCells count="9">
    <mergeCell ref="A1:C1"/>
    <mergeCell ref="A2:C2"/>
    <mergeCell ref="E26:F26"/>
    <mergeCell ref="A3:H3"/>
    <mergeCell ref="A4:C4"/>
    <mergeCell ref="D4:H4"/>
    <mergeCell ref="D21:H21"/>
    <mergeCell ref="D22:H22"/>
    <mergeCell ref="D25:H25"/>
  </mergeCells>
  <dataValidations count="4">
    <dataValidation type="list" allowBlank="1" showInputMessage="1" showErrorMessage="1" errorTitle="Chọn chấm thi môn chưa đúng" error="Chọn Cancel rồi nhấn vào mũi tên bên cạnh để chọn chấm thi môn" sqref="G7:G18">
      <formula1>$J$6:$Q$6</formula1>
    </dataValidation>
    <dataValidation type="list" allowBlank="1" showInputMessage="1" showErrorMessage="1" sqref="I7:I18">
      <formula1>$J$5:$L$5</formula1>
    </dataValidation>
    <dataValidation type="list" allowBlank="1" showInputMessage="1" showErrorMessage="1" errorTitle="Chọn BD HSG môn chưa đúng" error="Chọn Cancel rồi nhấn vào mũi tên bên cạnh để chọn môn BD HSG" sqref="F7:F18">
      <formula1>$I$6:$Q$6</formula1>
    </dataValidation>
    <dataValidation type="list" allowBlank="1" showInputMessage="1" showErrorMessage="1" errorTitle="Chọn dự bị, chính thức chưa đúng" error="Chọn Cancel rồi nhấn vào mũi tên bên cạnh để chọn dự bị hay chính thức" sqref="H7:H18">
      <formula1>$J$5:$L$5</formula1>
    </dataValidation>
  </dataValidations>
  <printOptions/>
  <pageMargins left="0.59" right="0.23"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THANHHA</dc:creator>
  <cp:keywords/>
  <dc:description/>
  <cp:lastModifiedBy>User</cp:lastModifiedBy>
  <cp:lastPrinted>2014-01-08T03:42:39Z</cp:lastPrinted>
  <dcterms:created xsi:type="dcterms:W3CDTF">2010-12-23T09:56:10Z</dcterms:created>
  <dcterms:modified xsi:type="dcterms:W3CDTF">2014-01-08T03:48:20Z</dcterms:modified>
  <cp:category/>
  <cp:version/>
  <cp:contentType/>
  <cp:contentStatus/>
</cp:coreProperties>
</file>